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核对调减学生数（财政修订版） " sheetId="6" r:id="rId1"/>
  </sheets>
  <definedNames>
    <definedName name="_xlnm.Print_Area" localSheetId="0">'核对调减学生数（财政修订版） '!$A$1:$AW$36</definedName>
    <definedName name="_xlnm._FilterDatabase" localSheetId="0" hidden="1">'核对调减学生数（财政修订版） '!$A$6:$AW$31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<sst xmlns="http://schemas.openxmlformats.org/spreadsheetml/2006/main" count="140" uniqueCount="91">
  <si>
    <t>附件1：</t>
  </si>
  <si>
    <t>2025年春季福州高新区二类公办、政府购买普惠性民办幼儿园教育服务补助资金一览表</t>
  </si>
  <si>
    <t xml:space="preserve">                                     单位：元</t>
  </si>
  <si>
    <t>序号</t>
  </si>
  <si>
    <t xml:space="preserve">          普惠性幼儿园 
      基本情况
园名
</t>
  </si>
  <si>
    <t>普惠性幼儿园定额补助</t>
  </si>
  <si>
    <t>项目奖补</t>
  </si>
  <si>
    <t>补助金额 合计(万元)</t>
  </si>
  <si>
    <t>奖补合计
金额</t>
  </si>
  <si>
    <t>类别</t>
  </si>
  <si>
    <t>等级</t>
  </si>
  <si>
    <t>小班</t>
  </si>
  <si>
    <t>中班</t>
  </si>
  <si>
    <t>大班</t>
  </si>
  <si>
    <t>混班</t>
  </si>
  <si>
    <t>班级数</t>
  </si>
  <si>
    <t>国报班级数（不含托班）</t>
  </si>
  <si>
    <t>符合规定班额数（小25，中30，大35，混30）（人）</t>
  </si>
  <si>
    <t>国报数（不含托班）</t>
  </si>
  <si>
    <t>小班
人数</t>
  </si>
  <si>
    <t>中班
人数</t>
  </si>
  <si>
    <t>大班
人数</t>
  </si>
  <si>
    <t>混班
人数</t>
  </si>
  <si>
    <t xml:space="preserve">人数
合计
</t>
  </si>
  <si>
    <t>小班超额
（25人/班）</t>
  </si>
  <si>
    <t>中班超额
（30人/班）</t>
  </si>
  <si>
    <t>大班超额
（35人/班）</t>
  </si>
  <si>
    <t>混班超额
（30人/班）</t>
  </si>
  <si>
    <t>超班额人数合计
（2）</t>
  </si>
  <si>
    <t>超班额学生数（人）</t>
  </si>
  <si>
    <t>补助学生数</t>
  </si>
  <si>
    <t>收费标准       (元/生·月)</t>
  </si>
  <si>
    <t>补助标准  (元/生·月)</t>
  </si>
  <si>
    <t xml:space="preserve">补助金额  </t>
  </si>
  <si>
    <t>原有等级</t>
  </si>
  <si>
    <t>现有等级</t>
  </si>
  <si>
    <t>奖补金额(万元)</t>
  </si>
  <si>
    <t>是否新建园</t>
  </si>
  <si>
    <t>补助班级数</t>
  </si>
  <si>
    <t>补助金额（万元）</t>
  </si>
  <si>
    <t>奖补人数</t>
  </si>
  <si>
    <t>有教师资格证并持有大专学历比例</t>
  </si>
  <si>
    <t>补助标准 (元/师·年)</t>
  </si>
  <si>
    <t>补助金额（7=6*4.6万元/师·年·0.5年)</t>
  </si>
  <si>
    <t>学生数</t>
  </si>
  <si>
    <t>奖补标准
(元/生·年)</t>
  </si>
  <si>
    <t>奖补金额（万元）</t>
  </si>
  <si>
    <t>保安人数（人）</t>
  </si>
  <si>
    <t>奖补标准（每园·每年）</t>
  </si>
  <si>
    <t>拖</t>
  </si>
  <si>
    <t>闽江师范高等专科学校附属第三幼儿园</t>
  </si>
  <si>
    <t>二类公</t>
  </si>
  <si>
    <t>市级</t>
  </si>
  <si>
    <t>闽江师范高等专科学校附属第四幼儿</t>
  </si>
  <si>
    <t>区级</t>
  </si>
  <si>
    <t>福州人才集团附属高新区实验幼儿园</t>
  </si>
  <si>
    <t>普通</t>
  </si>
  <si>
    <t>福州高新区海峡幼儿园第一园</t>
  </si>
  <si>
    <t>福建师范大学实验幼儿园旗山园区</t>
  </si>
  <si>
    <t>福州高新区海峡幼儿园第二园</t>
  </si>
  <si>
    <t>福州高新区海峡幼儿园第四园</t>
  </si>
  <si>
    <t>福州高新区爱乐幼儿园</t>
  </si>
  <si>
    <t>普惠</t>
  </si>
  <si>
    <t>福州高新区实验幼儿园星锦湾分园</t>
  </si>
  <si>
    <t>福州高新区实验幼儿园中海分园</t>
  </si>
  <si>
    <t>福州高新区实验幼儿园群升分园</t>
  </si>
  <si>
    <t>福州高新区融侨旗山幼儿园</t>
  </si>
  <si>
    <t>福州高新区小金星幼儿园</t>
  </si>
  <si>
    <t>福州高新区融侨文城幼儿园</t>
  </si>
  <si>
    <t>福州高新区博雅学园幼儿园</t>
  </si>
  <si>
    <t>福州高新区瑞吉星幼儿园</t>
  </si>
  <si>
    <t>闽侯县南屿私立蓓蕾幼儿园</t>
  </si>
  <si>
    <t>福州高新区海峡幼儿园第二园两园校区</t>
  </si>
  <si>
    <t>闽侯县上街马保幼儿园</t>
  </si>
  <si>
    <t>闽侯县上街博仕后幼儿园</t>
  </si>
  <si>
    <t>福州高新区金诺贝幼儿园</t>
  </si>
  <si>
    <t>福州高新区闽江之星幼儿园</t>
  </si>
  <si>
    <t>福州高新区贝思幼儿园有限公司</t>
  </si>
  <si>
    <t>闽侯县南屿江口幼儿园</t>
  </si>
  <si>
    <t>2025年预算情况合计：</t>
  </si>
  <si>
    <t>/</t>
  </si>
  <si>
    <t>主要领导：</t>
  </si>
  <si>
    <t>分管领导：</t>
  </si>
  <si>
    <t>审核：</t>
  </si>
  <si>
    <t>财务审核1：</t>
  </si>
  <si>
    <t>科室审核1：</t>
  </si>
  <si>
    <t>经办：</t>
  </si>
  <si>
    <t>填报时间：2024年4月27日</t>
  </si>
  <si>
    <t>填报说明：收费标准指保教费，不含伙食费。</t>
  </si>
  <si>
    <t>财务审核2：</t>
  </si>
  <si>
    <t>科室审核2：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</si>
</sst>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0" xfId="0" applyNumberFormat="1" applyFont="1" applyFill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right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right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right" vertical="center" wrapText="1"/>
    </xf>
    <xf numFmtId="0" fontId="8" fillId="0" borderId="1" xfId="0" applyNumberFormat="1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9" fontId="8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/>
    </xf>
    <xf numFmtId="176" fontId="4" fillId="0" borderId="0" xfId="0" applyNumberFormat="1" applyFont="1" applyFill="1" applyAlignment="1" applyProtection="1">
      <alignment horizontal="center" vertical="center"/>
    </xf>
    <xf numFmtId="176" fontId="5" fillId="0" borderId="0" xfId="0" applyNumberFormat="1" applyFont="1" applyFill="1" applyAlignment="1" applyProtection="1">
      <alignment horizontal="right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right" vertical="center"/>
    </xf>
    <xf numFmtId="0" fontId="8" fillId="0" borderId="8" xfId="0" applyNumberFormat="1" applyFont="1" applyFill="1" applyBorder="1" applyAlignment="1" applyProtection="1">
      <alignment horizontal="right" vertical="center"/>
    </xf>
    <xf numFmtId="0" fontId="8" fillId="0" borderId="8" xfId="0" applyNumberFormat="1" applyFont="1" applyFill="1" applyBorder="1" applyAlignment="1" applyProtection="1">
      <alignment horizontal="right" vertical="center" wrapText="1"/>
    </xf>
    <xf numFmtId="176" fontId="10" fillId="0" borderId="5" xfId="0" applyNumberFormat="1" applyFont="1" applyFill="1" applyBorder="1" applyAlignment="1" applyProtection="1">
      <alignment horizontal="center" vertical="center" wrapText="1"/>
    </xf>
    <xf numFmtId="176" fontId="10" fillId="0" borderId="11" xfId="0" applyNumberFormat="1" applyFont="1" applyFill="1" applyBorder="1" applyAlignment="1" applyProtection="1">
      <alignment horizontal="center" vertical="center"/>
    </xf>
    <xf numFmtId="176" fontId="10" fillId="0" borderId="7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W41"/>
  <sheetViews>
    <sheetView tabSelected="1" zoomScale="115" zoomScaleNormal="115" topLeftCell="A4" workbookViewId="0">
      <selection activeCell="D16" sqref="D16"/>
    </sheetView>
  </sheetViews>
  <sheetFormatPr defaultColWidth="9" defaultRowHeight="13.5"/>
  <cols>
    <col min="1" max="1" width="2.63716814159292" style="1" customWidth="1"/>
    <col min="2" max="2" width="30.3362831858407" style="1" customWidth="1"/>
    <col min="3" max="3" width="6.52212389380531" style="1" customWidth="1"/>
    <col min="4" max="4" width="5.47787610619469" style="4" customWidth="1"/>
    <col min="5" max="9" width="4.15929203539823" style="5" hidden="1" customWidth="1"/>
    <col min="10" max="10" width="5.46902654867257" style="6" hidden="1" customWidth="1"/>
    <col min="11" max="11" width="5.61061946902655" style="5" hidden="1" customWidth="1"/>
    <col min="12" max="12" width="10.5221238938053" style="5" hidden="1" customWidth="1"/>
    <col min="13" max="13" width="6.57522123893805" style="5" hidden="1" customWidth="1"/>
    <col min="14" max="18" width="6.57522123893805" style="6" hidden="1" customWidth="1"/>
    <col min="19" max="19" width="9.69911504424779" style="6" hidden="1" customWidth="1"/>
    <col min="20" max="20" width="9.4070796460177" style="6" hidden="1" customWidth="1"/>
    <col min="21" max="21" width="10.5663716814159" style="6" hidden="1" customWidth="1"/>
    <col min="22" max="22" width="9.79646017699115" style="6" hidden="1" customWidth="1"/>
    <col min="23" max="23" width="9.35398230088496" style="6" hidden="1" customWidth="1"/>
    <col min="24" max="25" width="6.57522123893805" style="6" hidden="1" customWidth="1"/>
    <col min="26" max="26" width="8.54867256637168" style="6" customWidth="1"/>
    <col min="27" max="27" width="5.6283185840708" style="7" hidden="1" customWidth="1"/>
    <col min="28" max="28" width="10.0884955752212" style="7" customWidth="1"/>
    <col min="29" max="29" width="10.787610619469" style="7" customWidth="1"/>
    <col min="30" max="30" width="8.63716814159292" style="7" hidden="1" customWidth="1"/>
    <col min="31" max="32" width="5.6283185840708" style="7" hidden="1" customWidth="1"/>
    <col min="33" max="33" width="5.6283185840708" style="6" hidden="1" customWidth="1"/>
    <col min="34" max="34" width="5.6283185840708" style="7" hidden="1" customWidth="1"/>
    <col min="35" max="35" width="8.10619469026549" style="6" hidden="1" customWidth="1"/>
    <col min="36" max="36" width="9.23008849557522" style="7" hidden="1" customWidth="1"/>
    <col min="37" max="37" width="8.96460176991151" style="6" customWidth="1"/>
    <col min="38" max="38" width="8.36283185840708" style="7" customWidth="1"/>
    <col min="39" max="39" width="5.6283185840708" style="1" customWidth="1"/>
    <col min="40" max="40" width="12.6194690265487" style="1" customWidth="1"/>
    <col min="41" max="41" width="11.9557522123894" style="1" hidden="1" customWidth="1"/>
    <col min="42" max="42" width="7.07964601769912" style="2" hidden="1" customWidth="1"/>
    <col min="43" max="43" width="10.5575221238938" style="2" hidden="1" customWidth="1"/>
    <col min="44" max="44" width="9.30088495575221" style="8" hidden="1" customWidth="1"/>
    <col min="45" max="45" width="8.60176991150442" style="2" hidden="1" customWidth="1"/>
    <col min="46" max="46" width="11.3716814159292" style="2" hidden="1" customWidth="1"/>
    <col min="47" max="47" width="9.46902654867257" style="2" hidden="1" customWidth="1"/>
    <col min="48" max="48" width="9" style="1" hidden="1" customWidth="1"/>
    <col min="49" max="49" width="9.53097345132743" style="9"/>
    <col min="50" max="16384" width="9" style="1"/>
  </cols>
  <sheetData>
    <row r="1" s="1" customFormat="1" ht="18" customHeight="1" spans="2:49">
      <c r="B1" s="10" t="s">
        <v>0</v>
      </c>
      <c r="C1" s="10"/>
      <c r="D1" s="4"/>
      <c r="E1" s="5"/>
      <c r="F1" s="5"/>
      <c r="G1" s="5"/>
      <c r="H1" s="5"/>
      <c r="I1" s="5"/>
      <c r="J1" s="6"/>
      <c r="K1" s="5"/>
      <c r="L1" s="5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7"/>
      <c r="AI1" s="6"/>
      <c r="AJ1" s="7"/>
      <c r="AK1" s="6"/>
      <c r="AL1" s="7"/>
      <c r="AP1" s="2"/>
      <c r="AQ1" s="2"/>
      <c r="AR1" s="8"/>
      <c r="AS1" s="2"/>
      <c r="AT1" s="2"/>
      <c r="AU1" s="2"/>
      <c r="AW1" s="9"/>
    </row>
    <row r="2" s="1" customFormat="1" ht="30" customHeight="1" spans="2:49">
      <c r="B2" s="11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55"/>
      <c r="AS2" s="11"/>
      <c r="AT2" s="11"/>
      <c r="AU2" s="11"/>
      <c r="AV2" s="11"/>
      <c r="AW2" s="55"/>
    </row>
    <row r="3" s="1" customFormat="1" ht="17" customHeight="1" spans="2:49">
      <c r="B3" s="12" t="s">
        <v>2</v>
      </c>
      <c r="C3" s="12"/>
      <c r="D3" s="1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2"/>
      <c r="AB3" s="12"/>
      <c r="AC3" s="12"/>
      <c r="AD3" s="12"/>
      <c r="AE3" s="12"/>
      <c r="AF3" s="12"/>
      <c r="AG3" s="13"/>
      <c r="AH3" s="12"/>
      <c r="AI3" s="13"/>
      <c r="AJ3" s="12"/>
      <c r="AK3" s="13"/>
      <c r="AL3" s="12"/>
      <c r="AM3" s="12"/>
      <c r="AN3" s="12"/>
      <c r="AO3" s="12"/>
      <c r="AP3" s="12"/>
      <c r="AQ3" s="12"/>
      <c r="AR3" s="56"/>
      <c r="AS3" s="12"/>
      <c r="AT3" s="12"/>
      <c r="AU3" s="12"/>
      <c r="AV3" s="12"/>
      <c r="AW3" s="9"/>
    </row>
    <row r="4" s="1" customFormat="1" ht="30" customHeight="1" spans="1:49">
      <c r="A4" s="14" t="s">
        <v>3</v>
      </c>
      <c r="B4" s="15" t="s">
        <v>4</v>
      </c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39" t="s">
        <v>5</v>
      </c>
      <c r="T4" s="39"/>
      <c r="U4" s="39"/>
      <c r="V4" s="39"/>
      <c r="W4" s="39"/>
      <c r="X4" s="39"/>
      <c r="Y4" s="39"/>
      <c r="Z4" s="39"/>
      <c r="AA4" s="39"/>
      <c r="AB4" s="39"/>
      <c r="AC4" s="43"/>
      <c r="AD4" s="19"/>
      <c r="AE4" s="17" t="s">
        <v>6</v>
      </c>
      <c r="AF4" s="17"/>
      <c r="AG4" s="46"/>
      <c r="AH4" s="17"/>
      <c r="AI4" s="46"/>
      <c r="AJ4" s="17"/>
      <c r="AK4" s="46"/>
      <c r="AL4" s="17"/>
      <c r="AM4" s="17"/>
      <c r="AN4" s="17"/>
      <c r="AO4" s="47" t="s">
        <v>7</v>
      </c>
      <c r="AP4" s="24" t="s">
        <v>6</v>
      </c>
      <c r="AQ4" s="24"/>
      <c r="AR4" s="57"/>
      <c r="AS4" s="24"/>
      <c r="AT4" s="24"/>
      <c r="AU4" s="24"/>
      <c r="AV4" s="24"/>
      <c r="AW4" s="63" t="s">
        <v>8</v>
      </c>
    </row>
    <row r="5" s="1" customFormat="1" ht="25" customHeight="1" spans="1:49">
      <c r="A5" s="14"/>
      <c r="B5" s="18"/>
      <c r="C5" s="19" t="s">
        <v>9</v>
      </c>
      <c r="D5" s="14" t="s">
        <v>10</v>
      </c>
      <c r="E5" s="20"/>
      <c r="F5" s="21" t="s">
        <v>11</v>
      </c>
      <c r="G5" s="21" t="s">
        <v>12</v>
      </c>
      <c r="H5" s="21" t="s">
        <v>13</v>
      </c>
      <c r="I5" s="21" t="s">
        <v>14</v>
      </c>
      <c r="J5" s="33" t="s">
        <v>15</v>
      </c>
      <c r="K5" s="21" t="s">
        <v>16</v>
      </c>
      <c r="L5" s="21" t="s">
        <v>17</v>
      </c>
      <c r="M5" s="21" t="s">
        <v>18</v>
      </c>
      <c r="N5" s="21" t="s">
        <v>19</v>
      </c>
      <c r="O5" s="21" t="s">
        <v>20</v>
      </c>
      <c r="P5" s="21" t="s">
        <v>21</v>
      </c>
      <c r="Q5" s="21" t="s">
        <v>22</v>
      </c>
      <c r="R5" s="21" t="s">
        <v>23</v>
      </c>
      <c r="S5" s="21" t="s">
        <v>24</v>
      </c>
      <c r="T5" s="21" t="s">
        <v>25</v>
      </c>
      <c r="U5" s="21" t="s">
        <v>26</v>
      </c>
      <c r="V5" s="21" t="s">
        <v>27</v>
      </c>
      <c r="W5" s="21" t="s">
        <v>28</v>
      </c>
      <c r="X5" s="21"/>
      <c r="Y5" s="21" t="s">
        <v>29</v>
      </c>
      <c r="Z5" s="21" t="s">
        <v>30</v>
      </c>
      <c r="AA5" s="14" t="s">
        <v>31</v>
      </c>
      <c r="AB5" s="14" t="s">
        <v>32</v>
      </c>
      <c r="AC5" s="14" t="s">
        <v>33</v>
      </c>
      <c r="AD5" s="14"/>
      <c r="AE5" s="14" t="s">
        <v>34</v>
      </c>
      <c r="AF5" s="14" t="s">
        <v>35</v>
      </c>
      <c r="AG5" s="33" t="s">
        <v>36</v>
      </c>
      <c r="AH5" s="47" t="s">
        <v>37</v>
      </c>
      <c r="AI5" s="21" t="s">
        <v>38</v>
      </c>
      <c r="AJ5" s="47" t="s">
        <v>39</v>
      </c>
      <c r="AK5" s="33" t="s">
        <v>40</v>
      </c>
      <c r="AL5" s="14" t="s">
        <v>41</v>
      </c>
      <c r="AM5" s="14" t="s">
        <v>42</v>
      </c>
      <c r="AN5" s="14" t="s">
        <v>43</v>
      </c>
      <c r="AO5" s="58"/>
      <c r="AP5" s="25" t="s">
        <v>44</v>
      </c>
      <c r="AQ5" s="25" t="s">
        <v>45</v>
      </c>
      <c r="AR5" s="59" t="s">
        <v>46</v>
      </c>
      <c r="AS5" s="25" t="s">
        <v>47</v>
      </c>
      <c r="AT5" s="25" t="s">
        <v>48</v>
      </c>
      <c r="AU5" s="25" t="s">
        <v>39</v>
      </c>
      <c r="AV5" s="25"/>
      <c r="AW5" s="64"/>
    </row>
    <row r="6" s="1" customFormat="1" ht="19" customHeight="1" spans="1:49">
      <c r="A6" s="14"/>
      <c r="B6" s="18"/>
      <c r="C6" s="22"/>
      <c r="D6" s="14"/>
      <c r="E6" s="23" t="s">
        <v>49</v>
      </c>
      <c r="F6" s="23"/>
      <c r="G6" s="23"/>
      <c r="H6" s="23"/>
      <c r="I6" s="23"/>
      <c r="J6" s="33"/>
      <c r="K6" s="23"/>
      <c r="L6" s="34"/>
      <c r="M6" s="23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14"/>
      <c r="AB6" s="14"/>
      <c r="AC6" s="14"/>
      <c r="AD6" s="14"/>
      <c r="AE6" s="14"/>
      <c r="AF6" s="14"/>
      <c r="AG6" s="41"/>
      <c r="AH6" s="48"/>
      <c r="AI6" s="34"/>
      <c r="AJ6" s="48"/>
      <c r="AK6" s="33"/>
      <c r="AL6" s="14"/>
      <c r="AM6" s="49"/>
      <c r="AN6" s="49"/>
      <c r="AO6" s="48"/>
      <c r="AP6" s="25"/>
      <c r="AQ6" s="25"/>
      <c r="AR6" s="59"/>
      <c r="AS6" s="25"/>
      <c r="AT6" s="25"/>
      <c r="AU6" s="25"/>
      <c r="AV6" s="25"/>
      <c r="AW6" s="65"/>
    </row>
    <row r="7" s="2" customFormat="1" spans="1:49">
      <c r="A7" s="24">
        <v>1</v>
      </c>
      <c r="B7" s="25" t="s">
        <v>50</v>
      </c>
      <c r="C7" s="25" t="s">
        <v>51</v>
      </c>
      <c r="D7" s="25" t="s">
        <v>52</v>
      </c>
      <c r="E7" s="26">
        <v>0</v>
      </c>
      <c r="F7" s="27">
        <v>4</v>
      </c>
      <c r="G7" s="27">
        <v>3</v>
      </c>
      <c r="H7" s="28">
        <v>3</v>
      </c>
      <c r="I7" s="28">
        <v>0</v>
      </c>
      <c r="J7" s="27">
        <v>10</v>
      </c>
      <c r="K7" s="14">
        <f t="shared" ref="K7:K30" si="0">F7+G7+H7+I7</f>
        <v>10</v>
      </c>
      <c r="L7" s="14">
        <f t="shared" ref="L7:L30" si="1">F7*25+G7*30+H7*35+I7*30</f>
        <v>295</v>
      </c>
      <c r="M7" s="14">
        <v>289</v>
      </c>
      <c r="N7" s="35">
        <v>99</v>
      </c>
      <c r="O7" s="35">
        <v>88</v>
      </c>
      <c r="P7" s="35">
        <v>103</v>
      </c>
      <c r="Q7" s="35">
        <v>0</v>
      </c>
      <c r="R7" s="35">
        <f t="shared" ref="R7:R30" si="2">SUM(N7:Q7)</f>
        <v>290</v>
      </c>
      <c r="S7" s="35">
        <f t="shared" ref="S7:S30" si="3">N7-F7*25</f>
        <v>-1</v>
      </c>
      <c r="T7" s="35">
        <f t="shared" ref="T7:T30" si="4">O7-G7*30</f>
        <v>-2</v>
      </c>
      <c r="U7" s="35">
        <f t="shared" ref="U7:U30" si="5">P7-H7*35</f>
        <v>-2</v>
      </c>
      <c r="V7" s="40">
        <f t="shared" ref="V7:V30" si="6">Q7-I7*30</f>
        <v>0</v>
      </c>
      <c r="W7" s="40">
        <f t="shared" ref="W7:W30" si="7">SUMIF(S7:V7,"&gt;0")</f>
        <v>0</v>
      </c>
      <c r="X7" s="41">
        <f t="shared" ref="X7:X30" si="8">N7+O7+P7+Q7</f>
        <v>290</v>
      </c>
      <c r="Y7" s="14" t="e">
        <f>#REF!-L7</f>
        <v>#REF!</v>
      </c>
      <c r="Z7" s="41">
        <f t="shared" ref="Z7:Z30" si="9">R7-W7</f>
        <v>290</v>
      </c>
      <c r="AA7" s="24">
        <v>774</v>
      </c>
      <c r="AB7" s="24">
        <v>400</v>
      </c>
      <c r="AC7" s="35">
        <f t="shared" ref="AC7:AC30" si="10">AB7*Z7*4.5</f>
        <v>522000</v>
      </c>
      <c r="AD7" s="44">
        <f t="shared" ref="AD7:AD30" si="11">Z7*AB7*4.5*0.0001</f>
        <v>52.2</v>
      </c>
      <c r="AE7" s="45"/>
      <c r="AF7" s="45"/>
      <c r="AG7" s="50"/>
      <c r="AH7" s="45"/>
      <c r="AI7" s="50"/>
      <c r="AJ7" s="45"/>
      <c r="AK7" s="51">
        <v>20</v>
      </c>
      <c r="AL7" s="52">
        <v>1</v>
      </c>
      <c r="AM7" s="25">
        <v>46000</v>
      </c>
      <c r="AN7" s="35">
        <f t="shared" ref="AN7:AN30" si="12">AK7*AM7/2</f>
        <v>460000</v>
      </c>
      <c r="AO7" s="24">
        <f t="shared" ref="AO7:AO30" si="13">SUM(AG7,AJ7,AN7)</f>
        <v>460000</v>
      </c>
      <c r="AP7" s="26"/>
      <c r="AQ7" s="25"/>
      <c r="AR7" s="57"/>
      <c r="AS7" s="25"/>
      <c r="AT7" s="25"/>
      <c r="AU7" s="25"/>
      <c r="AV7" s="24"/>
      <c r="AW7" s="35">
        <f t="shared" ref="AW7:AW30" si="14">AC7+AN7</f>
        <v>982000</v>
      </c>
    </row>
    <row r="8" s="2" customFormat="1" spans="1:49">
      <c r="A8" s="24">
        <v>2</v>
      </c>
      <c r="B8" s="25" t="s">
        <v>53</v>
      </c>
      <c r="C8" s="25" t="s">
        <v>51</v>
      </c>
      <c r="D8" s="25" t="s">
        <v>54</v>
      </c>
      <c r="E8" s="26">
        <v>0</v>
      </c>
      <c r="F8" s="27">
        <v>2</v>
      </c>
      <c r="G8" s="27">
        <v>2</v>
      </c>
      <c r="H8" s="28">
        <v>2</v>
      </c>
      <c r="I8" s="28">
        <v>1</v>
      </c>
      <c r="J8" s="27">
        <v>7</v>
      </c>
      <c r="K8" s="14">
        <f t="shared" si="0"/>
        <v>7</v>
      </c>
      <c r="L8" s="14">
        <f t="shared" si="1"/>
        <v>210</v>
      </c>
      <c r="M8" s="14">
        <v>204</v>
      </c>
      <c r="N8" s="35">
        <v>49</v>
      </c>
      <c r="O8" s="35">
        <v>59</v>
      </c>
      <c r="P8" s="35">
        <v>68</v>
      </c>
      <c r="Q8" s="35">
        <v>26</v>
      </c>
      <c r="R8" s="35">
        <f t="shared" si="2"/>
        <v>202</v>
      </c>
      <c r="S8" s="35">
        <f t="shared" si="3"/>
        <v>-1</v>
      </c>
      <c r="T8" s="35">
        <f t="shared" si="4"/>
        <v>-1</v>
      </c>
      <c r="U8" s="35">
        <f t="shared" si="5"/>
        <v>-2</v>
      </c>
      <c r="V8" s="40">
        <f t="shared" si="6"/>
        <v>-4</v>
      </c>
      <c r="W8" s="40">
        <f t="shared" si="7"/>
        <v>0</v>
      </c>
      <c r="X8" s="42">
        <f t="shared" si="8"/>
        <v>202</v>
      </c>
      <c r="Y8" s="14" t="e">
        <f>#REF!-L8</f>
        <v>#REF!</v>
      </c>
      <c r="Z8" s="41">
        <f t="shared" si="9"/>
        <v>202</v>
      </c>
      <c r="AA8" s="24">
        <v>702</v>
      </c>
      <c r="AB8" s="24">
        <v>350</v>
      </c>
      <c r="AC8" s="35">
        <f t="shared" si="10"/>
        <v>318150</v>
      </c>
      <c r="AD8" s="44">
        <f t="shared" si="11"/>
        <v>31.815</v>
      </c>
      <c r="AE8" s="45"/>
      <c r="AF8" s="45"/>
      <c r="AG8" s="50"/>
      <c r="AH8" s="24"/>
      <c r="AI8" s="35"/>
      <c r="AJ8" s="24"/>
      <c r="AK8" s="35">
        <v>14</v>
      </c>
      <c r="AL8" s="52">
        <v>1</v>
      </c>
      <c r="AM8" s="25">
        <v>46000</v>
      </c>
      <c r="AN8" s="35">
        <f t="shared" si="12"/>
        <v>322000</v>
      </c>
      <c r="AO8" s="24">
        <f t="shared" si="13"/>
        <v>322000</v>
      </c>
      <c r="AP8" s="26"/>
      <c r="AQ8" s="25"/>
      <c r="AR8" s="57"/>
      <c r="AS8" s="25"/>
      <c r="AT8" s="25"/>
      <c r="AU8" s="25"/>
      <c r="AV8" s="24"/>
      <c r="AW8" s="35">
        <f t="shared" si="14"/>
        <v>640150</v>
      </c>
    </row>
    <row r="9" s="2" customFormat="1" spans="1:49">
      <c r="A9" s="24">
        <v>3</v>
      </c>
      <c r="B9" s="25" t="s">
        <v>55</v>
      </c>
      <c r="C9" s="25" t="s">
        <v>51</v>
      </c>
      <c r="D9" s="29" t="s">
        <v>56</v>
      </c>
      <c r="E9" s="30">
        <v>1</v>
      </c>
      <c r="F9" s="31">
        <v>4</v>
      </c>
      <c r="G9" s="31">
        <v>3</v>
      </c>
      <c r="H9" s="32">
        <v>4</v>
      </c>
      <c r="I9" s="32">
        <v>0</v>
      </c>
      <c r="J9" s="31">
        <v>11</v>
      </c>
      <c r="K9" s="14">
        <f t="shared" si="0"/>
        <v>11</v>
      </c>
      <c r="L9" s="14">
        <f t="shared" si="1"/>
        <v>330</v>
      </c>
      <c r="M9" s="36">
        <v>323</v>
      </c>
      <c r="N9" s="35">
        <v>100</v>
      </c>
      <c r="O9" s="35">
        <v>90</v>
      </c>
      <c r="P9" s="35">
        <v>131</v>
      </c>
      <c r="Q9" s="35">
        <v>0</v>
      </c>
      <c r="R9" s="35">
        <f t="shared" si="2"/>
        <v>321</v>
      </c>
      <c r="S9" s="35">
        <f t="shared" si="3"/>
        <v>0</v>
      </c>
      <c r="T9" s="35">
        <f t="shared" si="4"/>
        <v>0</v>
      </c>
      <c r="U9" s="35">
        <f t="shared" si="5"/>
        <v>-9</v>
      </c>
      <c r="V9" s="40">
        <f t="shared" si="6"/>
        <v>0</v>
      </c>
      <c r="W9" s="40">
        <f t="shared" si="7"/>
        <v>0</v>
      </c>
      <c r="X9" s="42">
        <f t="shared" si="8"/>
        <v>321</v>
      </c>
      <c r="Y9" s="14" t="e">
        <f>#REF!-L9</f>
        <v>#REF!</v>
      </c>
      <c r="Z9" s="41">
        <f t="shared" si="9"/>
        <v>321</v>
      </c>
      <c r="AA9" s="25">
        <v>648</v>
      </c>
      <c r="AB9" s="25">
        <v>250</v>
      </c>
      <c r="AC9" s="35">
        <f t="shared" si="10"/>
        <v>361125</v>
      </c>
      <c r="AD9" s="44">
        <f t="shared" si="11"/>
        <v>36.1125</v>
      </c>
      <c r="AE9" s="45"/>
      <c r="AF9" s="45"/>
      <c r="AG9" s="50"/>
      <c r="AH9" s="25"/>
      <c r="AI9" s="51"/>
      <c r="AJ9" s="24"/>
      <c r="AK9" s="51">
        <v>22</v>
      </c>
      <c r="AL9" s="52">
        <v>1</v>
      </c>
      <c r="AM9" s="25">
        <v>46000</v>
      </c>
      <c r="AN9" s="35">
        <f t="shared" si="12"/>
        <v>506000</v>
      </c>
      <c r="AO9" s="24">
        <f t="shared" si="13"/>
        <v>506000</v>
      </c>
      <c r="AP9" s="30"/>
      <c r="AQ9" s="25"/>
      <c r="AR9" s="57"/>
      <c r="AS9" s="25"/>
      <c r="AT9" s="25"/>
      <c r="AU9" s="25"/>
      <c r="AV9" s="24"/>
      <c r="AW9" s="35">
        <f t="shared" si="14"/>
        <v>867125</v>
      </c>
    </row>
    <row r="10" s="2" customFormat="1" spans="1:49">
      <c r="A10" s="24">
        <v>4</v>
      </c>
      <c r="B10" s="25" t="s">
        <v>57</v>
      </c>
      <c r="C10" s="25" t="s">
        <v>51</v>
      </c>
      <c r="D10" s="25" t="s">
        <v>56</v>
      </c>
      <c r="E10" s="30">
        <v>0</v>
      </c>
      <c r="F10" s="31">
        <v>3</v>
      </c>
      <c r="G10" s="31">
        <v>4</v>
      </c>
      <c r="H10" s="28">
        <v>2</v>
      </c>
      <c r="I10" s="28">
        <v>0</v>
      </c>
      <c r="J10" s="31">
        <v>9</v>
      </c>
      <c r="K10" s="14">
        <f t="shared" si="0"/>
        <v>9</v>
      </c>
      <c r="L10" s="14">
        <f t="shared" si="1"/>
        <v>265</v>
      </c>
      <c r="M10" s="14">
        <v>289</v>
      </c>
      <c r="N10" s="35">
        <v>75</v>
      </c>
      <c r="O10" s="35">
        <v>140</v>
      </c>
      <c r="P10" s="35">
        <v>70</v>
      </c>
      <c r="Q10" s="35">
        <v>0</v>
      </c>
      <c r="R10" s="35">
        <f t="shared" si="2"/>
        <v>285</v>
      </c>
      <c r="S10" s="35">
        <f t="shared" si="3"/>
        <v>0</v>
      </c>
      <c r="T10" s="35">
        <f t="shared" si="4"/>
        <v>20</v>
      </c>
      <c r="U10" s="35">
        <f t="shared" si="5"/>
        <v>0</v>
      </c>
      <c r="V10" s="40">
        <f t="shared" si="6"/>
        <v>0</v>
      </c>
      <c r="W10" s="40">
        <f t="shared" si="7"/>
        <v>20</v>
      </c>
      <c r="X10" s="42">
        <f t="shared" si="8"/>
        <v>285</v>
      </c>
      <c r="Y10" s="14" t="e">
        <f>#REF!-L10</f>
        <v>#REF!</v>
      </c>
      <c r="Z10" s="41">
        <f t="shared" si="9"/>
        <v>265</v>
      </c>
      <c r="AA10" s="25">
        <v>648</v>
      </c>
      <c r="AB10" s="25">
        <v>250</v>
      </c>
      <c r="AC10" s="35">
        <f t="shared" si="10"/>
        <v>298125</v>
      </c>
      <c r="AD10" s="44">
        <f t="shared" si="11"/>
        <v>29.8125</v>
      </c>
      <c r="AE10" s="45"/>
      <c r="AF10" s="45"/>
      <c r="AG10" s="50"/>
      <c r="AH10" s="25"/>
      <c r="AI10" s="51"/>
      <c r="AJ10" s="24"/>
      <c r="AK10" s="53">
        <v>18</v>
      </c>
      <c r="AL10" s="52">
        <v>1</v>
      </c>
      <c r="AM10" s="25">
        <v>46000</v>
      </c>
      <c r="AN10" s="35">
        <f t="shared" si="12"/>
        <v>414000</v>
      </c>
      <c r="AO10" s="24">
        <f t="shared" si="13"/>
        <v>414000</v>
      </c>
      <c r="AP10" s="30"/>
      <c r="AQ10" s="24"/>
      <c r="AR10" s="57"/>
      <c r="AS10" s="24"/>
      <c r="AT10" s="24"/>
      <c r="AU10" s="24"/>
      <c r="AV10" s="24"/>
      <c r="AW10" s="35">
        <f t="shared" si="14"/>
        <v>712125</v>
      </c>
    </row>
    <row r="11" s="2" customFormat="1" spans="1:49">
      <c r="A11" s="24">
        <v>5</v>
      </c>
      <c r="B11" s="25" t="s">
        <v>58</v>
      </c>
      <c r="C11" s="25" t="s">
        <v>51</v>
      </c>
      <c r="D11" s="25" t="s">
        <v>56</v>
      </c>
      <c r="E11" s="30">
        <v>2</v>
      </c>
      <c r="F11" s="31">
        <v>4</v>
      </c>
      <c r="G11" s="31">
        <v>4</v>
      </c>
      <c r="H11" s="32">
        <v>4</v>
      </c>
      <c r="I11" s="32">
        <v>1</v>
      </c>
      <c r="J11" s="31">
        <v>13</v>
      </c>
      <c r="K11" s="14">
        <f t="shared" si="0"/>
        <v>13</v>
      </c>
      <c r="L11" s="14">
        <f t="shared" si="1"/>
        <v>390</v>
      </c>
      <c r="M11" s="14">
        <v>369</v>
      </c>
      <c r="N11" s="35">
        <v>100</v>
      </c>
      <c r="O11" s="35">
        <v>120</v>
      </c>
      <c r="P11" s="35">
        <v>126</v>
      </c>
      <c r="Q11" s="35">
        <v>23</v>
      </c>
      <c r="R11" s="35">
        <f t="shared" si="2"/>
        <v>369</v>
      </c>
      <c r="S11" s="35">
        <f t="shared" si="3"/>
        <v>0</v>
      </c>
      <c r="T11" s="35">
        <f t="shared" si="4"/>
        <v>0</v>
      </c>
      <c r="U11" s="35">
        <f t="shared" si="5"/>
        <v>-14</v>
      </c>
      <c r="V11" s="40">
        <f t="shared" si="6"/>
        <v>-7</v>
      </c>
      <c r="W11" s="40">
        <f t="shared" si="7"/>
        <v>0</v>
      </c>
      <c r="X11" s="41">
        <f t="shared" si="8"/>
        <v>369</v>
      </c>
      <c r="Y11" s="14" t="e">
        <f>#REF!-L11</f>
        <v>#REF!</v>
      </c>
      <c r="Z11" s="41">
        <f t="shared" si="9"/>
        <v>369</v>
      </c>
      <c r="AA11" s="25">
        <v>720</v>
      </c>
      <c r="AB11" s="25">
        <v>250</v>
      </c>
      <c r="AC11" s="35">
        <f t="shared" si="10"/>
        <v>415125</v>
      </c>
      <c r="AD11" s="44">
        <f t="shared" si="11"/>
        <v>41.5125</v>
      </c>
      <c r="AE11" s="45"/>
      <c r="AF11" s="45"/>
      <c r="AG11" s="50"/>
      <c r="AH11" s="25"/>
      <c r="AI11" s="35"/>
      <c r="AJ11" s="24"/>
      <c r="AK11" s="51">
        <v>26</v>
      </c>
      <c r="AL11" s="52">
        <v>1</v>
      </c>
      <c r="AM11" s="25">
        <v>46000</v>
      </c>
      <c r="AN11" s="35">
        <f t="shared" si="12"/>
        <v>598000</v>
      </c>
      <c r="AO11" s="24">
        <f t="shared" si="13"/>
        <v>598000</v>
      </c>
      <c r="AP11" s="30"/>
      <c r="AQ11" s="24"/>
      <c r="AR11" s="57"/>
      <c r="AS11" s="24"/>
      <c r="AT11" s="24"/>
      <c r="AU11" s="24"/>
      <c r="AV11" s="24"/>
      <c r="AW11" s="35">
        <f t="shared" si="14"/>
        <v>1013125</v>
      </c>
    </row>
    <row r="12" s="2" customFormat="1" spans="1:49">
      <c r="A12" s="24">
        <v>6</v>
      </c>
      <c r="B12" s="25" t="s">
        <v>59</v>
      </c>
      <c r="C12" s="25" t="s">
        <v>51</v>
      </c>
      <c r="D12" s="25" t="s">
        <v>56</v>
      </c>
      <c r="E12" s="26">
        <v>0</v>
      </c>
      <c r="F12" s="27">
        <v>4</v>
      </c>
      <c r="G12" s="27">
        <v>2</v>
      </c>
      <c r="H12" s="28">
        <v>1</v>
      </c>
      <c r="I12" s="28">
        <v>0</v>
      </c>
      <c r="J12" s="27">
        <v>7</v>
      </c>
      <c r="K12" s="14">
        <f t="shared" si="0"/>
        <v>7</v>
      </c>
      <c r="L12" s="14">
        <f t="shared" si="1"/>
        <v>195</v>
      </c>
      <c r="M12" s="14">
        <v>187</v>
      </c>
      <c r="N12" s="35">
        <v>93</v>
      </c>
      <c r="O12" s="35">
        <v>60</v>
      </c>
      <c r="P12" s="35">
        <v>34</v>
      </c>
      <c r="Q12" s="35">
        <v>0</v>
      </c>
      <c r="R12" s="35">
        <f t="shared" si="2"/>
        <v>187</v>
      </c>
      <c r="S12" s="35">
        <f t="shared" si="3"/>
        <v>-7</v>
      </c>
      <c r="T12" s="35">
        <f t="shared" si="4"/>
        <v>0</v>
      </c>
      <c r="U12" s="35">
        <f t="shared" si="5"/>
        <v>-1</v>
      </c>
      <c r="V12" s="40">
        <f t="shared" si="6"/>
        <v>0</v>
      </c>
      <c r="W12" s="40">
        <f t="shared" si="7"/>
        <v>0</v>
      </c>
      <c r="X12" s="41">
        <f t="shared" si="8"/>
        <v>187</v>
      </c>
      <c r="Y12" s="14" t="e">
        <f>#REF!-L12</f>
        <v>#REF!</v>
      </c>
      <c r="Z12" s="41">
        <f t="shared" si="9"/>
        <v>187</v>
      </c>
      <c r="AA12" s="24">
        <v>648</v>
      </c>
      <c r="AB12" s="24">
        <v>250</v>
      </c>
      <c r="AC12" s="35">
        <f t="shared" si="10"/>
        <v>210375</v>
      </c>
      <c r="AD12" s="44">
        <f t="shared" si="11"/>
        <v>21.0375</v>
      </c>
      <c r="AE12" s="45"/>
      <c r="AF12" s="45"/>
      <c r="AG12" s="50"/>
      <c r="AH12" s="24"/>
      <c r="AI12" s="35"/>
      <c r="AJ12" s="24"/>
      <c r="AK12" s="35">
        <v>14</v>
      </c>
      <c r="AL12" s="52">
        <v>1</v>
      </c>
      <c r="AM12" s="25">
        <v>46000</v>
      </c>
      <c r="AN12" s="35">
        <f t="shared" si="12"/>
        <v>322000</v>
      </c>
      <c r="AO12" s="24">
        <f t="shared" si="13"/>
        <v>322000</v>
      </c>
      <c r="AP12" s="26"/>
      <c r="AQ12" s="24"/>
      <c r="AR12" s="57"/>
      <c r="AS12" s="24"/>
      <c r="AT12" s="24"/>
      <c r="AU12" s="24"/>
      <c r="AV12" s="24"/>
      <c r="AW12" s="35">
        <f t="shared" si="14"/>
        <v>532375</v>
      </c>
    </row>
    <row r="13" s="2" customFormat="1" spans="1:49">
      <c r="A13" s="24">
        <v>7</v>
      </c>
      <c r="B13" s="25" t="s">
        <v>60</v>
      </c>
      <c r="C13" s="25" t="s">
        <v>51</v>
      </c>
      <c r="D13" s="25" t="s">
        <v>56</v>
      </c>
      <c r="E13" s="30">
        <v>0</v>
      </c>
      <c r="F13" s="31">
        <v>3</v>
      </c>
      <c r="G13" s="31">
        <v>4</v>
      </c>
      <c r="H13" s="32">
        <v>2</v>
      </c>
      <c r="I13" s="32">
        <v>0</v>
      </c>
      <c r="J13" s="31">
        <v>9</v>
      </c>
      <c r="K13" s="14">
        <f t="shared" si="0"/>
        <v>9</v>
      </c>
      <c r="L13" s="14">
        <f t="shared" si="1"/>
        <v>265</v>
      </c>
      <c r="M13" s="36">
        <v>270</v>
      </c>
      <c r="N13" s="35">
        <v>75</v>
      </c>
      <c r="O13" s="35">
        <v>125</v>
      </c>
      <c r="P13" s="35">
        <v>70</v>
      </c>
      <c r="Q13" s="35">
        <v>0</v>
      </c>
      <c r="R13" s="35">
        <f t="shared" si="2"/>
        <v>270</v>
      </c>
      <c r="S13" s="35">
        <f t="shared" si="3"/>
        <v>0</v>
      </c>
      <c r="T13" s="35">
        <f t="shared" si="4"/>
        <v>5</v>
      </c>
      <c r="U13" s="35">
        <f t="shared" si="5"/>
        <v>0</v>
      </c>
      <c r="V13" s="40">
        <f t="shared" si="6"/>
        <v>0</v>
      </c>
      <c r="W13" s="40">
        <f t="shared" si="7"/>
        <v>5</v>
      </c>
      <c r="X13" s="41">
        <f t="shared" si="8"/>
        <v>270</v>
      </c>
      <c r="Y13" s="14" t="e">
        <f>#REF!-L13</f>
        <v>#REF!</v>
      </c>
      <c r="Z13" s="41">
        <f t="shared" si="9"/>
        <v>265</v>
      </c>
      <c r="AA13" s="25">
        <v>648</v>
      </c>
      <c r="AB13" s="25">
        <v>250</v>
      </c>
      <c r="AC13" s="35">
        <f t="shared" si="10"/>
        <v>298125</v>
      </c>
      <c r="AD13" s="44">
        <f t="shared" si="11"/>
        <v>29.8125</v>
      </c>
      <c r="AE13" s="45"/>
      <c r="AF13" s="45"/>
      <c r="AG13" s="50"/>
      <c r="AH13" s="25"/>
      <c r="AI13" s="35"/>
      <c r="AJ13" s="24"/>
      <c r="AK13" s="51">
        <v>18</v>
      </c>
      <c r="AL13" s="52">
        <v>1</v>
      </c>
      <c r="AM13" s="25">
        <v>46000</v>
      </c>
      <c r="AN13" s="35">
        <f t="shared" si="12"/>
        <v>414000</v>
      </c>
      <c r="AO13" s="24">
        <f t="shared" si="13"/>
        <v>414000</v>
      </c>
      <c r="AP13" s="30"/>
      <c r="AQ13" s="24"/>
      <c r="AR13" s="57"/>
      <c r="AS13" s="24"/>
      <c r="AT13" s="24"/>
      <c r="AU13" s="24"/>
      <c r="AV13" s="24"/>
      <c r="AW13" s="35">
        <f t="shared" si="14"/>
        <v>712125</v>
      </c>
    </row>
    <row r="14" s="2" customFormat="1" spans="1:49">
      <c r="A14" s="24">
        <v>8</v>
      </c>
      <c r="B14" s="25" t="s">
        <v>61</v>
      </c>
      <c r="C14" s="25" t="s">
        <v>62</v>
      </c>
      <c r="D14" s="25" t="s">
        <v>56</v>
      </c>
      <c r="E14" s="30">
        <v>0</v>
      </c>
      <c r="F14" s="31">
        <v>2</v>
      </c>
      <c r="G14" s="31">
        <v>3</v>
      </c>
      <c r="H14" s="28">
        <v>3</v>
      </c>
      <c r="I14" s="28">
        <v>0</v>
      </c>
      <c r="J14" s="31">
        <v>8</v>
      </c>
      <c r="K14" s="14">
        <f t="shared" si="0"/>
        <v>8</v>
      </c>
      <c r="L14" s="14">
        <f t="shared" si="1"/>
        <v>245</v>
      </c>
      <c r="M14" s="14">
        <v>247</v>
      </c>
      <c r="N14" s="35">
        <v>51</v>
      </c>
      <c r="O14" s="35">
        <v>90</v>
      </c>
      <c r="P14" s="35">
        <v>106</v>
      </c>
      <c r="Q14" s="35">
        <v>0</v>
      </c>
      <c r="R14" s="35">
        <f t="shared" si="2"/>
        <v>247</v>
      </c>
      <c r="S14" s="35">
        <f t="shared" si="3"/>
        <v>1</v>
      </c>
      <c r="T14" s="35">
        <f t="shared" si="4"/>
        <v>0</v>
      </c>
      <c r="U14" s="35">
        <f t="shared" si="5"/>
        <v>1</v>
      </c>
      <c r="V14" s="40">
        <f t="shared" si="6"/>
        <v>0</v>
      </c>
      <c r="W14" s="40">
        <f t="shared" si="7"/>
        <v>2</v>
      </c>
      <c r="X14" s="41">
        <f t="shared" si="8"/>
        <v>247</v>
      </c>
      <c r="Y14" s="14" t="e">
        <f>#REF!-L14</f>
        <v>#REF!</v>
      </c>
      <c r="Z14" s="41">
        <f t="shared" si="9"/>
        <v>245</v>
      </c>
      <c r="AA14" s="25">
        <v>648</v>
      </c>
      <c r="AB14" s="25">
        <v>250</v>
      </c>
      <c r="AC14" s="35">
        <f t="shared" si="10"/>
        <v>275625</v>
      </c>
      <c r="AD14" s="44">
        <f t="shared" si="11"/>
        <v>27.5625</v>
      </c>
      <c r="AE14" s="45"/>
      <c r="AF14" s="45"/>
      <c r="AG14" s="50"/>
      <c r="AH14" s="25"/>
      <c r="AI14" s="51"/>
      <c r="AJ14" s="24"/>
      <c r="AK14" s="51">
        <v>16</v>
      </c>
      <c r="AL14" s="52">
        <v>1</v>
      </c>
      <c r="AM14" s="25">
        <v>46000</v>
      </c>
      <c r="AN14" s="35">
        <f t="shared" si="12"/>
        <v>368000</v>
      </c>
      <c r="AO14" s="24">
        <f t="shared" si="13"/>
        <v>368000</v>
      </c>
      <c r="AP14" s="30"/>
      <c r="AQ14" s="24"/>
      <c r="AR14" s="57"/>
      <c r="AS14" s="24"/>
      <c r="AT14" s="24"/>
      <c r="AU14" s="24"/>
      <c r="AV14" s="24"/>
      <c r="AW14" s="35">
        <f t="shared" si="14"/>
        <v>643625</v>
      </c>
    </row>
    <row r="15" s="2" customFormat="1" spans="1:49">
      <c r="A15" s="24">
        <v>9</v>
      </c>
      <c r="B15" s="25" t="s">
        <v>63</v>
      </c>
      <c r="C15" s="25" t="s">
        <v>51</v>
      </c>
      <c r="D15" s="25" t="s">
        <v>56</v>
      </c>
      <c r="E15" s="30">
        <v>1</v>
      </c>
      <c r="F15" s="31">
        <v>4</v>
      </c>
      <c r="G15" s="31">
        <v>2</v>
      </c>
      <c r="H15" s="32">
        <v>3</v>
      </c>
      <c r="I15" s="32">
        <v>0</v>
      </c>
      <c r="J15" s="31">
        <v>9</v>
      </c>
      <c r="K15" s="14">
        <f t="shared" si="0"/>
        <v>9</v>
      </c>
      <c r="L15" s="14">
        <f t="shared" si="1"/>
        <v>265</v>
      </c>
      <c r="M15" s="36">
        <v>258</v>
      </c>
      <c r="N15" s="35">
        <v>100</v>
      </c>
      <c r="O15" s="35">
        <v>60</v>
      </c>
      <c r="P15" s="35">
        <v>98</v>
      </c>
      <c r="Q15" s="35">
        <v>0</v>
      </c>
      <c r="R15" s="35">
        <f t="shared" si="2"/>
        <v>258</v>
      </c>
      <c r="S15" s="35">
        <f t="shared" si="3"/>
        <v>0</v>
      </c>
      <c r="T15" s="35">
        <f t="shared" si="4"/>
        <v>0</v>
      </c>
      <c r="U15" s="35">
        <f t="shared" si="5"/>
        <v>-7</v>
      </c>
      <c r="V15" s="40">
        <f t="shared" si="6"/>
        <v>0</v>
      </c>
      <c r="W15" s="40">
        <f t="shared" si="7"/>
        <v>0</v>
      </c>
      <c r="X15" s="41">
        <f t="shared" si="8"/>
        <v>258</v>
      </c>
      <c r="Y15" s="14" t="e">
        <f>#REF!-L15</f>
        <v>#REF!</v>
      </c>
      <c r="Z15" s="41">
        <f t="shared" si="9"/>
        <v>258</v>
      </c>
      <c r="AA15" s="25">
        <v>648</v>
      </c>
      <c r="AB15" s="25">
        <v>250</v>
      </c>
      <c r="AC15" s="35">
        <f t="shared" si="10"/>
        <v>290250</v>
      </c>
      <c r="AD15" s="44">
        <f t="shared" si="11"/>
        <v>29.025</v>
      </c>
      <c r="AE15" s="45"/>
      <c r="AF15" s="45"/>
      <c r="AG15" s="50"/>
      <c r="AH15" s="25"/>
      <c r="AI15" s="51"/>
      <c r="AJ15" s="24"/>
      <c r="AK15" s="51">
        <v>18</v>
      </c>
      <c r="AL15" s="52">
        <v>1</v>
      </c>
      <c r="AM15" s="25">
        <v>46000</v>
      </c>
      <c r="AN15" s="35">
        <f t="shared" si="12"/>
        <v>414000</v>
      </c>
      <c r="AO15" s="24">
        <f t="shared" si="13"/>
        <v>414000</v>
      </c>
      <c r="AP15" s="30"/>
      <c r="AQ15" s="24"/>
      <c r="AR15" s="57"/>
      <c r="AS15" s="24"/>
      <c r="AT15" s="24"/>
      <c r="AU15" s="24"/>
      <c r="AV15" s="24"/>
      <c r="AW15" s="35">
        <f t="shared" si="14"/>
        <v>704250</v>
      </c>
    </row>
    <row r="16" s="2" customFormat="1" spans="1:49">
      <c r="A16" s="24">
        <v>10</v>
      </c>
      <c r="B16" s="25" t="s">
        <v>64</v>
      </c>
      <c r="C16" s="25" t="s">
        <v>51</v>
      </c>
      <c r="D16" s="25" t="s">
        <v>56</v>
      </c>
      <c r="E16" s="30">
        <v>0</v>
      </c>
      <c r="F16" s="31">
        <v>3</v>
      </c>
      <c r="G16" s="31">
        <v>6</v>
      </c>
      <c r="H16" s="32">
        <v>4</v>
      </c>
      <c r="I16" s="32">
        <v>0</v>
      </c>
      <c r="J16" s="31">
        <v>13</v>
      </c>
      <c r="K16" s="14">
        <f t="shared" si="0"/>
        <v>13</v>
      </c>
      <c r="L16" s="14">
        <f t="shared" si="1"/>
        <v>395</v>
      </c>
      <c r="M16" s="36">
        <v>418</v>
      </c>
      <c r="N16" s="35">
        <v>75</v>
      </c>
      <c r="O16" s="35">
        <v>196</v>
      </c>
      <c r="P16" s="35">
        <v>140</v>
      </c>
      <c r="Q16" s="35">
        <v>0</v>
      </c>
      <c r="R16" s="35">
        <f t="shared" si="2"/>
        <v>411</v>
      </c>
      <c r="S16" s="35">
        <f t="shared" si="3"/>
        <v>0</v>
      </c>
      <c r="T16" s="35">
        <f t="shared" si="4"/>
        <v>16</v>
      </c>
      <c r="U16" s="35">
        <f t="shared" si="5"/>
        <v>0</v>
      </c>
      <c r="V16" s="40">
        <f t="shared" si="6"/>
        <v>0</v>
      </c>
      <c r="W16" s="40">
        <f t="shared" si="7"/>
        <v>16</v>
      </c>
      <c r="X16" s="41">
        <f t="shared" si="8"/>
        <v>411</v>
      </c>
      <c r="Y16" s="14" t="e">
        <f>#REF!-L16</f>
        <v>#REF!</v>
      </c>
      <c r="Z16" s="41">
        <f t="shared" si="9"/>
        <v>395</v>
      </c>
      <c r="AA16" s="25">
        <v>648</v>
      </c>
      <c r="AB16" s="25">
        <v>250</v>
      </c>
      <c r="AC16" s="35">
        <f t="shared" si="10"/>
        <v>444375</v>
      </c>
      <c r="AD16" s="44">
        <f t="shared" si="11"/>
        <v>44.4375</v>
      </c>
      <c r="AE16" s="45"/>
      <c r="AF16" s="45"/>
      <c r="AG16" s="50"/>
      <c r="AH16" s="25"/>
      <c r="AI16" s="51"/>
      <c r="AJ16" s="24"/>
      <c r="AK16" s="51">
        <v>26</v>
      </c>
      <c r="AL16" s="52">
        <v>1</v>
      </c>
      <c r="AM16" s="25">
        <v>46000</v>
      </c>
      <c r="AN16" s="35">
        <f t="shared" si="12"/>
        <v>598000</v>
      </c>
      <c r="AO16" s="24">
        <f t="shared" si="13"/>
        <v>598000</v>
      </c>
      <c r="AP16" s="30"/>
      <c r="AQ16" s="24"/>
      <c r="AR16" s="57"/>
      <c r="AS16" s="24"/>
      <c r="AT16" s="24"/>
      <c r="AU16" s="24"/>
      <c r="AV16" s="24"/>
      <c r="AW16" s="35">
        <f t="shared" si="14"/>
        <v>1042375</v>
      </c>
    </row>
    <row r="17" s="3" customFormat="1" spans="1:49">
      <c r="A17" s="24">
        <v>11</v>
      </c>
      <c r="B17" s="25" t="s">
        <v>65</v>
      </c>
      <c r="C17" s="25" t="s">
        <v>51</v>
      </c>
      <c r="D17" s="25" t="s">
        <v>56</v>
      </c>
      <c r="E17" s="30">
        <v>0</v>
      </c>
      <c r="F17" s="31">
        <v>2</v>
      </c>
      <c r="G17" s="31">
        <v>4</v>
      </c>
      <c r="H17" s="32">
        <v>6</v>
      </c>
      <c r="I17" s="32">
        <v>2</v>
      </c>
      <c r="J17" s="31">
        <v>14</v>
      </c>
      <c r="K17" s="14">
        <f t="shared" si="0"/>
        <v>14</v>
      </c>
      <c r="L17" s="14">
        <f t="shared" si="1"/>
        <v>440</v>
      </c>
      <c r="M17" s="36">
        <v>460</v>
      </c>
      <c r="N17" s="35">
        <v>50</v>
      </c>
      <c r="O17" s="35">
        <v>140</v>
      </c>
      <c r="P17" s="35">
        <v>210</v>
      </c>
      <c r="Q17" s="35">
        <v>60</v>
      </c>
      <c r="R17" s="35">
        <f t="shared" si="2"/>
        <v>460</v>
      </c>
      <c r="S17" s="35">
        <f t="shared" si="3"/>
        <v>0</v>
      </c>
      <c r="T17" s="35">
        <f t="shared" si="4"/>
        <v>20</v>
      </c>
      <c r="U17" s="35">
        <f t="shared" si="5"/>
        <v>0</v>
      </c>
      <c r="V17" s="40">
        <f t="shared" si="6"/>
        <v>0</v>
      </c>
      <c r="W17" s="40">
        <f t="shared" si="7"/>
        <v>20</v>
      </c>
      <c r="X17" s="41">
        <f t="shared" si="8"/>
        <v>460</v>
      </c>
      <c r="Y17" s="14" t="e">
        <f>#REF!-L17</f>
        <v>#REF!</v>
      </c>
      <c r="Z17" s="41">
        <f t="shared" si="9"/>
        <v>440</v>
      </c>
      <c r="AA17" s="25">
        <v>648</v>
      </c>
      <c r="AB17" s="25">
        <v>250</v>
      </c>
      <c r="AC17" s="35">
        <f t="shared" si="10"/>
        <v>495000</v>
      </c>
      <c r="AD17" s="44">
        <f t="shared" si="11"/>
        <v>49.5</v>
      </c>
      <c r="AE17" s="45"/>
      <c r="AF17" s="45"/>
      <c r="AG17" s="50"/>
      <c r="AH17" s="25"/>
      <c r="AI17" s="51"/>
      <c r="AJ17" s="24"/>
      <c r="AK17" s="51">
        <v>28</v>
      </c>
      <c r="AL17" s="52">
        <v>1</v>
      </c>
      <c r="AM17" s="25">
        <v>46000</v>
      </c>
      <c r="AN17" s="35">
        <f t="shared" si="12"/>
        <v>644000</v>
      </c>
      <c r="AO17" s="24">
        <f t="shared" si="13"/>
        <v>644000</v>
      </c>
      <c r="AP17" s="30"/>
      <c r="AQ17" s="24"/>
      <c r="AR17" s="57"/>
      <c r="AS17" s="24"/>
      <c r="AT17" s="24"/>
      <c r="AU17" s="24"/>
      <c r="AV17" s="24"/>
      <c r="AW17" s="35">
        <f t="shared" si="14"/>
        <v>1139000</v>
      </c>
    </row>
    <row r="18" s="3" customFormat="1" spans="1:49">
      <c r="A18" s="24">
        <v>12</v>
      </c>
      <c r="B18" s="25" t="s">
        <v>66</v>
      </c>
      <c r="C18" s="25" t="s">
        <v>62</v>
      </c>
      <c r="D18" s="25" t="s">
        <v>52</v>
      </c>
      <c r="E18" s="26">
        <v>1</v>
      </c>
      <c r="F18" s="27">
        <v>3</v>
      </c>
      <c r="G18" s="27">
        <v>3</v>
      </c>
      <c r="H18" s="28">
        <v>3</v>
      </c>
      <c r="I18" s="28">
        <v>0</v>
      </c>
      <c r="J18" s="27">
        <v>9</v>
      </c>
      <c r="K18" s="14">
        <f t="shared" si="0"/>
        <v>9</v>
      </c>
      <c r="L18" s="14">
        <f t="shared" si="1"/>
        <v>270</v>
      </c>
      <c r="M18" s="14">
        <v>260</v>
      </c>
      <c r="N18" s="35">
        <v>75</v>
      </c>
      <c r="O18" s="35">
        <v>80</v>
      </c>
      <c r="P18" s="35">
        <v>105</v>
      </c>
      <c r="Q18" s="35">
        <v>0</v>
      </c>
      <c r="R18" s="35">
        <f t="shared" si="2"/>
        <v>260</v>
      </c>
      <c r="S18" s="35">
        <f t="shared" si="3"/>
        <v>0</v>
      </c>
      <c r="T18" s="35">
        <f t="shared" si="4"/>
        <v>-10</v>
      </c>
      <c r="U18" s="35">
        <f t="shared" si="5"/>
        <v>0</v>
      </c>
      <c r="V18" s="40">
        <f t="shared" si="6"/>
        <v>0</v>
      </c>
      <c r="W18" s="40">
        <f t="shared" si="7"/>
        <v>0</v>
      </c>
      <c r="X18" s="41">
        <f t="shared" si="8"/>
        <v>260</v>
      </c>
      <c r="Y18" s="14" t="e">
        <f>#REF!-L18</f>
        <v>#REF!</v>
      </c>
      <c r="Z18" s="41">
        <f t="shared" si="9"/>
        <v>260</v>
      </c>
      <c r="AA18" s="25">
        <v>774</v>
      </c>
      <c r="AB18" s="24">
        <v>400</v>
      </c>
      <c r="AC18" s="35">
        <f t="shared" si="10"/>
        <v>468000</v>
      </c>
      <c r="AD18" s="44">
        <f t="shared" si="11"/>
        <v>46.8</v>
      </c>
      <c r="AE18" s="45"/>
      <c r="AF18" s="45"/>
      <c r="AG18" s="50"/>
      <c r="AH18" s="24"/>
      <c r="AI18" s="35"/>
      <c r="AJ18" s="24"/>
      <c r="AK18" s="35">
        <v>18</v>
      </c>
      <c r="AL18" s="52">
        <v>1</v>
      </c>
      <c r="AM18" s="25">
        <v>46000</v>
      </c>
      <c r="AN18" s="35">
        <f t="shared" si="12"/>
        <v>414000</v>
      </c>
      <c r="AO18" s="24">
        <f t="shared" si="13"/>
        <v>414000</v>
      </c>
      <c r="AP18" s="26"/>
      <c r="AQ18" s="24"/>
      <c r="AR18" s="57"/>
      <c r="AS18" s="24"/>
      <c r="AT18" s="24"/>
      <c r="AU18" s="24"/>
      <c r="AV18" s="24"/>
      <c r="AW18" s="35">
        <f t="shared" si="14"/>
        <v>882000</v>
      </c>
    </row>
    <row r="19" s="3" customFormat="1" spans="1:49">
      <c r="A19" s="24">
        <v>13</v>
      </c>
      <c r="B19" s="25" t="s">
        <v>67</v>
      </c>
      <c r="C19" s="25" t="s">
        <v>62</v>
      </c>
      <c r="D19" s="25" t="s">
        <v>54</v>
      </c>
      <c r="E19" s="30">
        <v>0</v>
      </c>
      <c r="F19" s="31">
        <v>3</v>
      </c>
      <c r="G19" s="31">
        <v>4</v>
      </c>
      <c r="H19" s="32">
        <v>5</v>
      </c>
      <c r="I19" s="32">
        <v>0</v>
      </c>
      <c r="J19" s="31">
        <v>12</v>
      </c>
      <c r="K19" s="14">
        <f t="shared" si="0"/>
        <v>12</v>
      </c>
      <c r="L19" s="14">
        <f t="shared" si="1"/>
        <v>370</v>
      </c>
      <c r="M19" s="36">
        <v>343</v>
      </c>
      <c r="N19" s="35">
        <v>73</v>
      </c>
      <c r="O19" s="35">
        <v>122</v>
      </c>
      <c r="P19" s="35">
        <v>148</v>
      </c>
      <c r="Q19" s="35">
        <v>0</v>
      </c>
      <c r="R19" s="35">
        <f t="shared" si="2"/>
        <v>343</v>
      </c>
      <c r="S19" s="35">
        <f t="shared" si="3"/>
        <v>-2</v>
      </c>
      <c r="T19" s="35">
        <f t="shared" si="4"/>
        <v>2</v>
      </c>
      <c r="U19" s="35">
        <f t="shared" si="5"/>
        <v>-27</v>
      </c>
      <c r="V19" s="40">
        <f t="shared" si="6"/>
        <v>0</v>
      </c>
      <c r="W19" s="40">
        <f t="shared" si="7"/>
        <v>2</v>
      </c>
      <c r="X19" s="41">
        <f t="shared" si="8"/>
        <v>343</v>
      </c>
      <c r="Y19" s="14" t="e">
        <f>#REF!-L19</f>
        <v>#REF!</v>
      </c>
      <c r="Z19" s="41">
        <f t="shared" si="9"/>
        <v>341</v>
      </c>
      <c r="AA19" s="25">
        <v>702</v>
      </c>
      <c r="AB19" s="25">
        <v>350</v>
      </c>
      <c r="AC19" s="35">
        <f t="shared" si="10"/>
        <v>537075</v>
      </c>
      <c r="AD19" s="44">
        <f t="shared" si="11"/>
        <v>53.7075</v>
      </c>
      <c r="AE19" s="45"/>
      <c r="AF19" s="45"/>
      <c r="AG19" s="50"/>
      <c r="AH19" s="25"/>
      <c r="AI19" s="35"/>
      <c r="AJ19" s="24"/>
      <c r="AK19" s="51">
        <v>24</v>
      </c>
      <c r="AL19" s="52">
        <v>1</v>
      </c>
      <c r="AM19" s="25">
        <v>46000</v>
      </c>
      <c r="AN19" s="35">
        <f t="shared" si="12"/>
        <v>552000</v>
      </c>
      <c r="AO19" s="24">
        <f t="shared" si="13"/>
        <v>552000</v>
      </c>
      <c r="AP19" s="30"/>
      <c r="AQ19" s="24"/>
      <c r="AR19" s="57"/>
      <c r="AS19" s="24"/>
      <c r="AT19" s="24"/>
      <c r="AU19" s="24"/>
      <c r="AV19" s="24"/>
      <c r="AW19" s="35">
        <f t="shared" si="14"/>
        <v>1089075</v>
      </c>
    </row>
    <row r="20" s="3" customFormat="1" spans="1:49">
      <c r="A20" s="24">
        <v>14</v>
      </c>
      <c r="B20" s="25" t="s">
        <v>68</v>
      </c>
      <c r="C20" s="25" t="s">
        <v>62</v>
      </c>
      <c r="D20" s="25" t="s">
        <v>54</v>
      </c>
      <c r="E20" s="26">
        <v>0</v>
      </c>
      <c r="F20" s="27">
        <v>2</v>
      </c>
      <c r="G20" s="27">
        <v>3</v>
      </c>
      <c r="H20" s="28">
        <v>4</v>
      </c>
      <c r="I20" s="28">
        <v>0</v>
      </c>
      <c r="J20" s="27">
        <v>9</v>
      </c>
      <c r="K20" s="14">
        <f t="shared" si="0"/>
        <v>9</v>
      </c>
      <c r="L20" s="14">
        <f t="shared" si="1"/>
        <v>280</v>
      </c>
      <c r="M20" s="14">
        <v>255</v>
      </c>
      <c r="N20" s="35">
        <v>45</v>
      </c>
      <c r="O20" s="35">
        <v>101</v>
      </c>
      <c r="P20" s="35">
        <v>109</v>
      </c>
      <c r="Q20" s="35">
        <v>0</v>
      </c>
      <c r="R20" s="35">
        <f t="shared" si="2"/>
        <v>255</v>
      </c>
      <c r="S20" s="35">
        <f t="shared" si="3"/>
        <v>-5</v>
      </c>
      <c r="T20" s="35">
        <f t="shared" si="4"/>
        <v>11</v>
      </c>
      <c r="U20" s="35">
        <f t="shared" si="5"/>
        <v>-31</v>
      </c>
      <c r="V20" s="40">
        <f t="shared" si="6"/>
        <v>0</v>
      </c>
      <c r="W20" s="40">
        <f t="shared" si="7"/>
        <v>11</v>
      </c>
      <c r="X20" s="41">
        <f t="shared" si="8"/>
        <v>255</v>
      </c>
      <c r="Y20" s="14" t="e">
        <f>#REF!-L20</f>
        <v>#REF!</v>
      </c>
      <c r="Z20" s="41">
        <f t="shared" si="9"/>
        <v>244</v>
      </c>
      <c r="AA20" s="25">
        <v>702</v>
      </c>
      <c r="AB20" s="24">
        <v>350</v>
      </c>
      <c r="AC20" s="35">
        <f t="shared" si="10"/>
        <v>384300</v>
      </c>
      <c r="AD20" s="44">
        <f t="shared" si="11"/>
        <v>38.43</v>
      </c>
      <c r="AE20" s="45"/>
      <c r="AF20" s="45"/>
      <c r="AG20" s="50"/>
      <c r="AH20" s="24"/>
      <c r="AI20" s="35"/>
      <c r="AJ20" s="24"/>
      <c r="AK20" s="35">
        <v>18</v>
      </c>
      <c r="AL20" s="52">
        <v>1</v>
      </c>
      <c r="AM20" s="25">
        <v>46000</v>
      </c>
      <c r="AN20" s="35">
        <f t="shared" si="12"/>
        <v>414000</v>
      </c>
      <c r="AO20" s="24">
        <f t="shared" si="13"/>
        <v>414000</v>
      </c>
      <c r="AP20" s="26"/>
      <c r="AQ20" s="24"/>
      <c r="AR20" s="57"/>
      <c r="AS20" s="24"/>
      <c r="AT20" s="24"/>
      <c r="AU20" s="24"/>
      <c r="AV20" s="24"/>
      <c r="AW20" s="35">
        <f t="shared" si="14"/>
        <v>798300</v>
      </c>
    </row>
    <row r="21" s="3" customFormat="1" spans="1:49">
      <c r="A21" s="24">
        <v>15</v>
      </c>
      <c r="B21" s="25" t="s">
        <v>69</v>
      </c>
      <c r="C21" s="25" t="s">
        <v>62</v>
      </c>
      <c r="D21" s="25" t="s">
        <v>54</v>
      </c>
      <c r="E21" s="26">
        <v>0</v>
      </c>
      <c r="F21" s="27">
        <v>3</v>
      </c>
      <c r="G21" s="27">
        <v>3</v>
      </c>
      <c r="H21" s="28">
        <v>4</v>
      </c>
      <c r="I21" s="28">
        <v>0</v>
      </c>
      <c r="J21" s="27">
        <v>10</v>
      </c>
      <c r="K21" s="14">
        <f t="shared" si="0"/>
        <v>10</v>
      </c>
      <c r="L21" s="14">
        <f t="shared" si="1"/>
        <v>305</v>
      </c>
      <c r="M21" s="14">
        <v>300</v>
      </c>
      <c r="N21" s="35">
        <v>68</v>
      </c>
      <c r="O21" s="35">
        <v>87</v>
      </c>
      <c r="P21" s="35">
        <v>145</v>
      </c>
      <c r="Q21" s="35">
        <v>0</v>
      </c>
      <c r="R21" s="35">
        <f t="shared" si="2"/>
        <v>300</v>
      </c>
      <c r="S21" s="35">
        <f t="shared" si="3"/>
        <v>-7</v>
      </c>
      <c r="T21" s="35">
        <f t="shared" si="4"/>
        <v>-3</v>
      </c>
      <c r="U21" s="35">
        <f t="shared" si="5"/>
        <v>5</v>
      </c>
      <c r="V21" s="40">
        <f t="shared" si="6"/>
        <v>0</v>
      </c>
      <c r="W21" s="40">
        <f t="shared" si="7"/>
        <v>5</v>
      </c>
      <c r="X21" s="41">
        <f t="shared" si="8"/>
        <v>300</v>
      </c>
      <c r="Y21" s="14" t="e">
        <f>#REF!-L21</f>
        <v>#REF!</v>
      </c>
      <c r="Z21" s="41">
        <f t="shared" si="9"/>
        <v>295</v>
      </c>
      <c r="AA21" s="25">
        <v>702</v>
      </c>
      <c r="AB21" s="24">
        <v>350</v>
      </c>
      <c r="AC21" s="35">
        <f t="shared" si="10"/>
        <v>464625</v>
      </c>
      <c r="AD21" s="44">
        <f t="shared" si="11"/>
        <v>46.4625</v>
      </c>
      <c r="AE21" s="45"/>
      <c r="AF21" s="45"/>
      <c r="AG21" s="50"/>
      <c r="AH21" s="24"/>
      <c r="AI21" s="35"/>
      <c r="AJ21" s="24"/>
      <c r="AK21" s="35">
        <v>20</v>
      </c>
      <c r="AL21" s="52">
        <v>1</v>
      </c>
      <c r="AM21" s="25">
        <v>46000</v>
      </c>
      <c r="AN21" s="35">
        <f t="shared" si="12"/>
        <v>460000</v>
      </c>
      <c r="AO21" s="24">
        <f t="shared" si="13"/>
        <v>460000</v>
      </c>
      <c r="AP21" s="60"/>
      <c r="AQ21" s="24"/>
      <c r="AR21" s="57"/>
      <c r="AS21" s="24"/>
      <c r="AT21" s="24"/>
      <c r="AU21" s="24"/>
      <c r="AV21" s="24"/>
      <c r="AW21" s="35">
        <f t="shared" si="14"/>
        <v>924625</v>
      </c>
    </row>
    <row r="22" s="3" customFormat="1" spans="1:49">
      <c r="A22" s="24">
        <v>16</v>
      </c>
      <c r="B22" s="25" t="s">
        <v>70</v>
      </c>
      <c r="C22" s="25" t="s">
        <v>62</v>
      </c>
      <c r="D22" s="25" t="s">
        <v>56</v>
      </c>
      <c r="E22" s="26">
        <v>0</v>
      </c>
      <c r="F22" s="27">
        <v>4</v>
      </c>
      <c r="G22" s="27">
        <v>4</v>
      </c>
      <c r="H22" s="28">
        <v>3</v>
      </c>
      <c r="I22" s="28">
        <v>0</v>
      </c>
      <c r="J22" s="27">
        <v>11</v>
      </c>
      <c r="K22" s="14">
        <f t="shared" si="0"/>
        <v>11</v>
      </c>
      <c r="L22" s="14">
        <f t="shared" si="1"/>
        <v>325</v>
      </c>
      <c r="M22" s="14">
        <v>302</v>
      </c>
      <c r="N22" s="35">
        <v>86</v>
      </c>
      <c r="O22" s="35">
        <v>115</v>
      </c>
      <c r="P22" s="35">
        <v>101</v>
      </c>
      <c r="Q22" s="35">
        <v>0</v>
      </c>
      <c r="R22" s="35">
        <f t="shared" si="2"/>
        <v>302</v>
      </c>
      <c r="S22" s="35">
        <f t="shared" si="3"/>
        <v>-14</v>
      </c>
      <c r="T22" s="35">
        <f t="shared" si="4"/>
        <v>-5</v>
      </c>
      <c r="U22" s="35">
        <f t="shared" si="5"/>
        <v>-4</v>
      </c>
      <c r="V22" s="40">
        <f t="shared" si="6"/>
        <v>0</v>
      </c>
      <c r="W22" s="40">
        <f t="shared" si="7"/>
        <v>0</v>
      </c>
      <c r="X22" s="41">
        <f t="shared" si="8"/>
        <v>302</v>
      </c>
      <c r="Y22" s="14" t="e">
        <f>#REF!-L22</f>
        <v>#REF!</v>
      </c>
      <c r="Z22" s="41">
        <f t="shared" si="9"/>
        <v>302</v>
      </c>
      <c r="AA22" s="25">
        <v>648</v>
      </c>
      <c r="AB22" s="24">
        <v>250</v>
      </c>
      <c r="AC22" s="35">
        <f t="shared" si="10"/>
        <v>339750</v>
      </c>
      <c r="AD22" s="44">
        <f t="shared" si="11"/>
        <v>33.975</v>
      </c>
      <c r="AE22" s="45"/>
      <c r="AF22" s="45"/>
      <c r="AG22" s="50"/>
      <c r="AH22" s="24"/>
      <c r="AI22" s="35"/>
      <c r="AJ22" s="24"/>
      <c r="AK22" s="35">
        <v>22</v>
      </c>
      <c r="AL22" s="52">
        <v>1</v>
      </c>
      <c r="AM22" s="25">
        <v>46000</v>
      </c>
      <c r="AN22" s="35">
        <f t="shared" si="12"/>
        <v>506000</v>
      </c>
      <c r="AO22" s="24">
        <f t="shared" si="13"/>
        <v>506000</v>
      </c>
      <c r="AP22" s="60"/>
      <c r="AQ22" s="24"/>
      <c r="AR22" s="57"/>
      <c r="AS22" s="24"/>
      <c r="AT22" s="24"/>
      <c r="AU22" s="24"/>
      <c r="AV22" s="24"/>
      <c r="AW22" s="35">
        <f t="shared" si="14"/>
        <v>845750</v>
      </c>
    </row>
    <row r="23" s="3" customFormat="1" spans="1:49">
      <c r="A23" s="24">
        <v>17</v>
      </c>
      <c r="B23" s="25" t="s">
        <v>71</v>
      </c>
      <c r="C23" s="25" t="s">
        <v>62</v>
      </c>
      <c r="D23" s="25" t="s">
        <v>56</v>
      </c>
      <c r="E23" s="26">
        <v>0</v>
      </c>
      <c r="F23" s="27">
        <v>3</v>
      </c>
      <c r="G23" s="27">
        <v>4</v>
      </c>
      <c r="H23" s="28">
        <v>4</v>
      </c>
      <c r="I23" s="28">
        <v>0</v>
      </c>
      <c r="J23" s="27">
        <v>11</v>
      </c>
      <c r="K23" s="14">
        <f t="shared" si="0"/>
        <v>11</v>
      </c>
      <c r="L23" s="14">
        <f t="shared" si="1"/>
        <v>335</v>
      </c>
      <c r="M23" s="14">
        <v>325</v>
      </c>
      <c r="N23" s="35">
        <v>75</v>
      </c>
      <c r="O23" s="35">
        <v>107</v>
      </c>
      <c r="P23" s="35">
        <v>143</v>
      </c>
      <c r="Q23" s="35">
        <v>0</v>
      </c>
      <c r="R23" s="35">
        <f t="shared" si="2"/>
        <v>325</v>
      </c>
      <c r="S23" s="35">
        <f t="shared" si="3"/>
        <v>0</v>
      </c>
      <c r="T23" s="35">
        <f t="shared" si="4"/>
        <v>-13</v>
      </c>
      <c r="U23" s="35">
        <f t="shared" si="5"/>
        <v>3</v>
      </c>
      <c r="V23" s="40">
        <f t="shared" si="6"/>
        <v>0</v>
      </c>
      <c r="W23" s="40">
        <f t="shared" si="7"/>
        <v>3</v>
      </c>
      <c r="X23" s="41">
        <f t="shared" si="8"/>
        <v>325</v>
      </c>
      <c r="Y23" s="14" t="e">
        <f>#REF!-L23</f>
        <v>#REF!</v>
      </c>
      <c r="Z23" s="41">
        <f t="shared" si="9"/>
        <v>322</v>
      </c>
      <c r="AA23" s="25">
        <v>648</v>
      </c>
      <c r="AB23" s="24">
        <v>250</v>
      </c>
      <c r="AC23" s="35">
        <f t="shared" si="10"/>
        <v>362250</v>
      </c>
      <c r="AD23" s="44">
        <f t="shared" si="11"/>
        <v>36.225</v>
      </c>
      <c r="AE23" s="45"/>
      <c r="AF23" s="45"/>
      <c r="AG23" s="50"/>
      <c r="AH23" s="24"/>
      <c r="AI23" s="35"/>
      <c r="AJ23" s="24"/>
      <c r="AK23" s="35">
        <v>22</v>
      </c>
      <c r="AL23" s="52">
        <v>1</v>
      </c>
      <c r="AM23" s="25">
        <v>46000</v>
      </c>
      <c r="AN23" s="35">
        <f t="shared" si="12"/>
        <v>506000</v>
      </c>
      <c r="AO23" s="24">
        <f t="shared" si="13"/>
        <v>506000</v>
      </c>
      <c r="AP23" s="60"/>
      <c r="AQ23" s="24"/>
      <c r="AR23" s="57"/>
      <c r="AS23" s="24"/>
      <c r="AT23" s="24"/>
      <c r="AU23" s="24"/>
      <c r="AV23" s="24"/>
      <c r="AW23" s="35">
        <f t="shared" si="14"/>
        <v>868250</v>
      </c>
    </row>
    <row r="24" s="3" customFormat="1" spans="1:49">
      <c r="A24" s="24">
        <v>18</v>
      </c>
      <c r="B24" s="25" t="s">
        <v>72</v>
      </c>
      <c r="C24" s="25" t="s">
        <v>51</v>
      </c>
      <c r="D24" s="25" t="s">
        <v>56</v>
      </c>
      <c r="E24" s="26">
        <v>0</v>
      </c>
      <c r="F24" s="27">
        <v>4</v>
      </c>
      <c r="G24" s="27">
        <v>3</v>
      </c>
      <c r="H24" s="28">
        <v>3</v>
      </c>
      <c r="I24" s="28">
        <v>0</v>
      </c>
      <c r="J24" s="27">
        <v>10</v>
      </c>
      <c r="K24" s="14">
        <f t="shared" si="0"/>
        <v>10</v>
      </c>
      <c r="L24" s="14">
        <f t="shared" si="1"/>
        <v>295</v>
      </c>
      <c r="M24" s="14">
        <v>235</v>
      </c>
      <c r="N24" s="35">
        <v>73</v>
      </c>
      <c r="O24" s="35">
        <v>82</v>
      </c>
      <c r="P24" s="35">
        <v>80</v>
      </c>
      <c r="Q24" s="35">
        <v>0</v>
      </c>
      <c r="R24" s="35">
        <f t="shared" si="2"/>
        <v>235</v>
      </c>
      <c r="S24" s="35">
        <f t="shared" si="3"/>
        <v>-27</v>
      </c>
      <c r="T24" s="35">
        <f t="shared" si="4"/>
        <v>-8</v>
      </c>
      <c r="U24" s="35">
        <f t="shared" si="5"/>
        <v>-25</v>
      </c>
      <c r="V24" s="40">
        <f t="shared" si="6"/>
        <v>0</v>
      </c>
      <c r="W24" s="40">
        <f t="shared" si="7"/>
        <v>0</v>
      </c>
      <c r="X24" s="41">
        <f t="shared" si="8"/>
        <v>235</v>
      </c>
      <c r="Y24" s="14" t="e">
        <f>#REF!-L24</f>
        <v>#REF!</v>
      </c>
      <c r="Z24" s="41">
        <f t="shared" si="9"/>
        <v>235</v>
      </c>
      <c r="AA24" s="25">
        <v>648</v>
      </c>
      <c r="AB24" s="24">
        <v>250</v>
      </c>
      <c r="AC24" s="35">
        <f t="shared" si="10"/>
        <v>264375</v>
      </c>
      <c r="AD24" s="44">
        <f t="shared" si="11"/>
        <v>26.4375</v>
      </c>
      <c r="AE24" s="45"/>
      <c r="AF24" s="45"/>
      <c r="AG24" s="50"/>
      <c r="AH24" s="24"/>
      <c r="AI24" s="35"/>
      <c r="AJ24" s="24"/>
      <c r="AK24" s="35">
        <v>20</v>
      </c>
      <c r="AL24" s="52">
        <v>1</v>
      </c>
      <c r="AM24" s="25">
        <v>46000</v>
      </c>
      <c r="AN24" s="35">
        <f t="shared" si="12"/>
        <v>460000</v>
      </c>
      <c r="AO24" s="24">
        <f t="shared" si="13"/>
        <v>460000</v>
      </c>
      <c r="AP24" s="61"/>
      <c r="AQ24" s="24"/>
      <c r="AR24" s="57"/>
      <c r="AS24" s="24"/>
      <c r="AT24" s="24"/>
      <c r="AU24" s="24"/>
      <c r="AV24" s="24"/>
      <c r="AW24" s="35">
        <f t="shared" si="14"/>
        <v>724375</v>
      </c>
    </row>
    <row r="25" s="3" customFormat="1" spans="1:49">
      <c r="A25" s="24">
        <v>19</v>
      </c>
      <c r="B25" s="25" t="s">
        <v>73</v>
      </c>
      <c r="C25" s="25" t="s">
        <v>62</v>
      </c>
      <c r="D25" s="25" t="s">
        <v>56</v>
      </c>
      <c r="E25" s="26">
        <v>0</v>
      </c>
      <c r="F25" s="27">
        <v>1</v>
      </c>
      <c r="G25" s="27">
        <v>2</v>
      </c>
      <c r="H25" s="32">
        <v>2</v>
      </c>
      <c r="I25" s="32">
        <v>0</v>
      </c>
      <c r="J25" s="27">
        <v>5</v>
      </c>
      <c r="K25" s="14">
        <f t="shared" si="0"/>
        <v>5</v>
      </c>
      <c r="L25" s="14">
        <f t="shared" si="1"/>
        <v>155</v>
      </c>
      <c r="M25" s="36">
        <v>132</v>
      </c>
      <c r="N25" s="35">
        <v>25</v>
      </c>
      <c r="O25" s="35">
        <v>41</v>
      </c>
      <c r="P25" s="35">
        <v>66</v>
      </c>
      <c r="Q25" s="35">
        <v>0</v>
      </c>
      <c r="R25" s="35">
        <f t="shared" si="2"/>
        <v>132</v>
      </c>
      <c r="S25" s="35">
        <f t="shared" si="3"/>
        <v>0</v>
      </c>
      <c r="T25" s="35">
        <f t="shared" si="4"/>
        <v>-19</v>
      </c>
      <c r="U25" s="35">
        <f t="shared" si="5"/>
        <v>-4</v>
      </c>
      <c r="V25" s="40">
        <f t="shared" si="6"/>
        <v>0</v>
      </c>
      <c r="W25" s="40">
        <f t="shared" si="7"/>
        <v>0</v>
      </c>
      <c r="X25" s="41">
        <f t="shared" si="8"/>
        <v>132</v>
      </c>
      <c r="Y25" s="14" t="e">
        <f>#REF!-L25</f>
        <v>#REF!</v>
      </c>
      <c r="Z25" s="41">
        <f t="shared" si="9"/>
        <v>132</v>
      </c>
      <c r="AA25" s="25">
        <v>648</v>
      </c>
      <c r="AB25" s="24">
        <v>250</v>
      </c>
      <c r="AC25" s="35">
        <f t="shared" si="10"/>
        <v>148500</v>
      </c>
      <c r="AD25" s="44">
        <f t="shared" si="11"/>
        <v>14.85</v>
      </c>
      <c r="AE25" s="45"/>
      <c r="AF25" s="45"/>
      <c r="AG25" s="50"/>
      <c r="AH25" s="24"/>
      <c r="AI25" s="35"/>
      <c r="AJ25" s="24"/>
      <c r="AK25" s="35">
        <v>10</v>
      </c>
      <c r="AL25" s="52">
        <v>1</v>
      </c>
      <c r="AM25" s="25">
        <v>46000</v>
      </c>
      <c r="AN25" s="35">
        <f t="shared" si="12"/>
        <v>230000</v>
      </c>
      <c r="AO25" s="24">
        <f t="shared" si="13"/>
        <v>230000</v>
      </c>
      <c r="AP25" s="61"/>
      <c r="AQ25" s="24"/>
      <c r="AR25" s="57"/>
      <c r="AS25" s="24"/>
      <c r="AT25" s="24"/>
      <c r="AU25" s="24"/>
      <c r="AV25" s="24"/>
      <c r="AW25" s="35">
        <f t="shared" si="14"/>
        <v>378500</v>
      </c>
    </row>
    <row r="26" s="3" customFormat="1" spans="1:49">
      <c r="A26" s="24">
        <v>20</v>
      </c>
      <c r="B26" s="25" t="s">
        <v>74</v>
      </c>
      <c r="C26" s="25" t="s">
        <v>62</v>
      </c>
      <c r="D26" s="25" t="s">
        <v>56</v>
      </c>
      <c r="E26" s="30">
        <v>0</v>
      </c>
      <c r="F26" s="31">
        <v>1</v>
      </c>
      <c r="G26" s="31">
        <v>1</v>
      </c>
      <c r="H26" s="32">
        <v>1</v>
      </c>
      <c r="I26" s="32">
        <v>0</v>
      </c>
      <c r="J26" s="31">
        <v>3</v>
      </c>
      <c r="K26" s="14">
        <f t="shared" si="0"/>
        <v>3</v>
      </c>
      <c r="L26" s="14">
        <f t="shared" si="1"/>
        <v>90</v>
      </c>
      <c r="M26" s="36">
        <v>81</v>
      </c>
      <c r="N26" s="35">
        <v>20</v>
      </c>
      <c r="O26" s="35">
        <v>26</v>
      </c>
      <c r="P26" s="35">
        <v>35</v>
      </c>
      <c r="Q26" s="35">
        <v>0</v>
      </c>
      <c r="R26" s="35">
        <f t="shared" si="2"/>
        <v>81</v>
      </c>
      <c r="S26" s="35">
        <f t="shared" si="3"/>
        <v>-5</v>
      </c>
      <c r="T26" s="35">
        <f t="shared" si="4"/>
        <v>-4</v>
      </c>
      <c r="U26" s="35">
        <f t="shared" si="5"/>
        <v>0</v>
      </c>
      <c r="V26" s="40">
        <f t="shared" si="6"/>
        <v>0</v>
      </c>
      <c r="W26" s="40">
        <f t="shared" si="7"/>
        <v>0</v>
      </c>
      <c r="X26" s="41">
        <f t="shared" si="8"/>
        <v>81</v>
      </c>
      <c r="Y26" s="14" t="e">
        <f>#REF!-L26</f>
        <v>#REF!</v>
      </c>
      <c r="Z26" s="41">
        <f t="shared" si="9"/>
        <v>81</v>
      </c>
      <c r="AA26" s="25">
        <v>648</v>
      </c>
      <c r="AB26" s="25">
        <v>250</v>
      </c>
      <c r="AC26" s="35">
        <f t="shared" si="10"/>
        <v>91125</v>
      </c>
      <c r="AD26" s="44">
        <f t="shared" si="11"/>
        <v>9.1125</v>
      </c>
      <c r="AE26" s="45"/>
      <c r="AF26" s="45"/>
      <c r="AG26" s="50"/>
      <c r="AH26" s="25"/>
      <c r="AI26" s="51"/>
      <c r="AJ26" s="24"/>
      <c r="AK26" s="51">
        <v>6</v>
      </c>
      <c r="AL26" s="52">
        <v>1</v>
      </c>
      <c r="AM26" s="25">
        <v>46000</v>
      </c>
      <c r="AN26" s="35">
        <f t="shared" si="12"/>
        <v>138000</v>
      </c>
      <c r="AO26" s="24">
        <f t="shared" si="13"/>
        <v>138000</v>
      </c>
      <c r="AP26" s="62"/>
      <c r="AQ26" s="24"/>
      <c r="AR26" s="57"/>
      <c r="AS26" s="24"/>
      <c r="AT26" s="24"/>
      <c r="AU26" s="24"/>
      <c r="AV26" s="24"/>
      <c r="AW26" s="35">
        <f t="shared" si="14"/>
        <v>229125</v>
      </c>
    </row>
    <row r="27" s="3" customFormat="1" spans="1:49">
      <c r="A27" s="24">
        <v>21</v>
      </c>
      <c r="B27" s="25" t="s">
        <v>75</v>
      </c>
      <c r="C27" s="25" t="s">
        <v>62</v>
      </c>
      <c r="D27" s="25" t="s">
        <v>56</v>
      </c>
      <c r="E27" s="26">
        <v>0</v>
      </c>
      <c r="F27" s="27">
        <v>1</v>
      </c>
      <c r="G27" s="27">
        <v>1</v>
      </c>
      <c r="H27" s="32">
        <v>2</v>
      </c>
      <c r="I27" s="32">
        <v>0</v>
      </c>
      <c r="J27" s="27">
        <v>4</v>
      </c>
      <c r="K27" s="14">
        <f t="shared" si="0"/>
        <v>4</v>
      </c>
      <c r="L27" s="14">
        <f t="shared" si="1"/>
        <v>125</v>
      </c>
      <c r="M27" s="36">
        <v>108</v>
      </c>
      <c r="N27" s="35">
        <v>22</v>
      </c>
      <c r="O27" s="35">
        <v>30</v>
      </c>
      <c r="P27" s="35">
        <v>56</v>
      </c>
      <c r="Q27" s="35">
        <v>0</v>
      </c>
      <c r="R27" s="35">
        <f t="shared" si="2"/>
        <v>108</v>
      </c>
      <c r="S27" s="35">
        <f t="shared" si="3"/>
        <v>-3</v>
      </c>
      <c r="T27" s="35">
        <f t="shared" si="4"/>
        <v>0</v>
      </c>
      <c r="U27" s="35">
        <f t="shared" si="5"/>
        <v>-14</v>
      </c>
      <c r="V27" s="40">
        <f t="shared" si="6"/>
        <v>0</v>
      </c>
      <c r="W27" s="40">
        <f t="shared" si="7"/>
        <v>0</v>
      </c>
      <c r="X27" s="41">
        <f t="shared" si="8"/>
        <v>108</v>
      </c>
      <c r="Y27" s="14" t="e">
        <f>#REF!-L27</f>
        <v>#REF!</v>
      </c>
      <c r="Z27" s="41">
        <f t="shared" si="9"/>
        <v>108</v>
      </c>
      <c r="AA27" s="25">
        <v>600</v>
      </c>
      <c r="AB27" s="24">
        <v>250</v>
      </c>
      <c r="AC27" s="35">
        <f t="shared" si="10"/>
        <v>121500</v>
      </c>
      <c r="AD27" s="44">
        <f t="shared" si="11"/>
        <v>12.15</v>
      </c>
      <c r="AE27" s="45"/>
      <c r="AF27" s="45"/>
      <c r="AG27" s="50"/>
      <c r="AH27" s="25"/>
      <c r="AI27" s="35"/>
      <c r="AJ27" s="24"/>
      <c r="AK27" s="35">
        <v>8</v>
      </c>
      <c r="AL27" s="52">
        <v>1</v>
      </c>
      <c r="AM27" s="25">
        <v>46000</v>
      </c>
      <c r="AN27" s="35">
        <f t="shared" si="12"/>
        <v>184000</v>
      </c>
      <c r="AO27" s="24">
        <f t="shared" si="13"/>
        <v>184000</v>
      </c>
      <c r="AP27" s="61"/>
      <c r="AQ27" s="24"/>
      <c r="AR27" s="57"/>
      <c r="AS27" s="24"/>
      <c r="AT27" s="24"/>
      <c r="AU27" s="24"/>
      <c r="AV27" s="24"/>
      <c r="AW27" s="35">
        <f t="shared" si="14"/>
        <v>305500</v>
      </c>
    </row>
    <row r="28" s="3" customFormat="1" spans="1:49">
      <c r="A28" s="24">
        <v>22</v>
      </c>
      <c r="B28" s="25" t="s">
        <v>76</v>
      </c>
      <c r="C28" s="25" t="s">
        <v>62</v>
      </c>
      <c r="D28" s="25" t="s">
        <v>56</v>
      </c>
      <c r="E28" s="30">
        <v>0</v>
      </c>
      <c r="F28" s="31">
        <v>3</v>
      </c>
      <c r="G28" s="31">
        <v>3</v>
      </c>
      <c r="H28" s="32">
        <v>4</v>
      </c>
      <c r="I28" s="32">
        <v>0</v>
      </c>
      <c r="J28" s="31">
        <v>10</v>
      </c>
      <c r="K28" s="14">
        <f t="shared" si="0"/>
        <v>10</v>
      </c>
      <c r="L28" s="14">
        <f t="shared" si="1"/>
        <v>305</v>
      </c>
      <c r="M28" s="36">
        <v>298</v>
      </c>
      <c r="N28" s="35">
        <v>75</v>
      </c>
      <c r="O28" s="35">
        <v>90</v>
      </c>
      <c r="P28" s="35">
        <v>133</v>
      </c>
      <c r="Q28" s="35">
        <v>0</v>
      </c>
      <c r="R28" s="35">
        <f t="shared" si="2"/>
        <v>298</v>
      </c>
      <c r="S28" s="35">
        <f t="shared" si="3"/>
        <v>0</v>
      </c>
      <c r="T28" s="35">
        <f t="shared" si="4"/>
        <v>0</v>
      </c>
      <c r="U28" s="35">
        <f t="shared" si="5"/>
        <v>-7</v>
      </c>
      <c r="V28" s="40">
        <f t="shared" si="6"/>
        <v>0</v>
      </c>
      <c r="W28" s="40">
        <f t="shared" si="7"/>
        <v>0</v>
      </c>
      <c r="X28" s="41">
        <f t="shared" si="8"/>
        <v>298</v>
      </c>
      <c r="Y28" s="14" t="e">
        <f>#REF!-L28</f>
        <v>#REF!</v>
      </c>
      <c r="Z28" s="41">
        <f t="shared" si="9"/>
        <v>298</v>
      </c>
      <c r="AA28" s="25">
        <v>648</v>
      </c>
      <c r="AB28" s="25">
        <v>250</v>
      </c>
      <c r="AC28" s="35">
        <f t="shared" si="10"/>
        <v>335250</v>
      </c>
      <c r="AD28" s="44">
        <f t="shared" si="11"/>
        <v>33.525</v>
      </c>
      <c r="AE28" s="45"/>
      <c r="AF28" s="45"/>
      <c r="AG28" s="50"/>
      <c r="AH28" s="25"/>
      <c r="AI28" s="35"/>
      <c r="AJ28" s="24"/>
      <c r="AK28" s="51">
        <v>20</v>
      </c>
      <c r="AL28" s="52">
        <v>1</v>
      </c>
      <c r="AM28" s="25">
        <v>46000</v>
      </c>
      <c r="AN28" s="35">
        <f t="shared" si="12"/>
        <v>460000</v>
      </c>
      <c r="AO28" s="24">
        <f t="shared" si="13"/>
        <v>460000</v>
      </c>
      <c r="AP28" s="62"/>
      <c r="AQ28" s="24"/>
      <c r="AR28" s="57"/>
      <c r="AS28" s="24"/>
      <c r="AT28" s="24"/>
      <c r="AU28" s="24"/>
      <c r="AV28" s="24"/>
      <c r="AW28" s="35">
        <f t="shared" si="14"/>
        <v>795250</v>
      </c>
    </row>
    <row r="29" s="3" customFormat="1" spans="1:49">
      <c r="A29" s="24">
        <v>23</v>
      </c>
      <c r="B29" s="25" t="s">
        <v>77</v>
      </c>
      <c r="C29" s="25" t="s">
        <v>62</v>
      </c>
      <c r="D29" s="25" t="s">
        <v>56</v>
      </c>
      <c r="E29" s="30">
        <v>0</v>
      </c>
      <c r="F29" s="31">
        <v>3</v>
      </c>
      <c r="G29" s="31">
        <v>3</v>
      </c>
      <c r="H29" s="32">
        <v>3</v>
      </c>
      <c r="I29" s="32">
        <v>0</v>
      </c>
      <c r="J29" s="31">
        <v>9</v>
      </c>
      <c r="K29" s="14">
        <f t="shared" si="0"/>
        <v>9</v>
      </c>
      <c r="L29" s="14">
        <f t="shared" si="1"/>
        <v>270</v>
      </c>
      <c r="M29" s="36">
        <v>264</v>
      </c>
      <c r="N29" s="35">
        <v>69</v>
      </c>
      <c r="O29" s="35">
        <v>90</v>
      </c>
      <c r="P29" s="35">
        <v>105</v>
      </c>
      <c r="Q29" s="35">
        <v>0</v>
      </c>
      <c r="R29" s="35">
        <f t="shared" si="2"/>
        <v>264</v>
      </c>
      <c r="S29" s="35">
        <f t="shared" si="3"/>
        <v>-6</v>
      </c>
      <c r="T29" s="35">
        <f t="shared" si="4"/>
        <v>0</v>
      </c>
      <c r="U29" s="35">
        <f t="shared" si="5"/>
        <v>0</v>
      </c>
      <c r="V29" s="40">
        <f t="shared" si="6"/>
        <v>0</v>
      </c>
      <c r="W29" s="40">
        <f t="shared" si="7"/>
        <v>0</v>
      </c>
      <c r="X29" s="41">
        <f t="shared" si="8"/>
        <v>264</v>
      </c>
      <c r="Y29" s="14" t="e">
        <f>#REF!-L29</f>
        <v>#REF!</v>
      </c>
      <c r="Z29" s="41">
        <f t="shared" si="9"/>
        <v>264</v>
      </c>
      <c r="AA29" s="25">
        <v>648</v>
      </c>
      <c r="AB29" s="25">
        <v>250</v>
      </c>
      <c r="AC29" s="35">
        <f t="shared" si="10"/>
        <v>297000</v>
      </c>
      <c r="AD29" s="44">
        <f t="shared" si="11"/>
        <v>29.7</v>
      </c>
      <c r="AE29" s="45"/>
      <c r="AF29" s="45"/>
      <c r="AG29" s="50"/>
      <c r="AH29" s="25"/>
      <c r="AI29" s="35"/>
      <c r="AJ29" s="24"/>
      <c r="AK29" s="51">
        <v>18</v>
      </c>
      <c r="AL29" s="52">
        <v>1</v>
      </c>
      <c r="AM29" s="25">
        <v>46000</v>
      </c>
      <c r="AN29" s="35">
        <f t="shared" si="12"/>
        <v>414000</v>
      </c>
      <c r="AO29" s="24">
        <f t="shared" si="13"/>
        <v>414000</v>
      </c>
      <c r="AP29" s="62"/>
      <c r="AQ29" s="24"/>
      <c r="AR29" s="57"/>
      <c r="AS29" s="24"/>
      <c r="AT29" s="24"/>
      <c r="AU29" s="24"/>
      <c r="AV29" s="24"/>
      <c r="AW29" s="35">
        <f t="shared" si="14"/>
        <v>711000</v>
      </c>
    </row>
    <row r="30" s="3" customFormat="1" spans="1:49">
      <c r="A30" s="24">
        <v>24</v>
      </c>
      <c r="B30" s="25" t="s">
        <v>78</v>
      </c>
      <c r="C30" s="25" t="s">
        <v>62</v>
      </c>
      <c r="D30" s="25" t="s">
        <v>56</v>
      </c>
      <c r="E30" s="30">
        <v>0</v>
      </c>
      <c r="F30" s="31">
        <v>2</v>
      </c>
      <c r="G30" s="31">
        <v>2</v>
      </c>
      <c r="H30" s="28">
        <v>2</v>
      </c>
      <c r="I30" s="37">
        <v>0</v>
      </c>
      <c r="J30" s="31">
        <v>6</v>
      </c>
      <c r="K30" s="14">
        <f t="shared" si="0"/>
        <v>6</v>
      </c>
      <c r="L30" s="14">
        <f t="shared" si="1"/>
        <v>180</v>
      </c>
      <c r="M30" s="38">
        <v>147</v>
      </c>
      <c r="N30" s="35">
        <v>37</v>
      </c>
      <c r="O30" s="35">
        <v>49</v>
      </c>
      <c r="P30" s="35">
        <v>61</v>
      </c>
      <c r="Q30" s="35">
        <v>0</v>
      </c>
      <c r="R30" s="35">
        <f t="shared" si="2"/>
        <v>147</v>
      </c>
      <c r="S30" s="35">
        <f t="shared" si="3"/>
        <v>-13</v>
      </c>
      <c r="T30" s="35">
        <f t="shared" si="4"/>
        <v>-11</v>
      </c>
      <c r="U30" s="35">
        <f t="shared" si="5"/>
        <v>-9</v>
      </c>
      <c r="V30" s="40">
        <f t="shared" si="6"/>
        <v>0</v>
      </c>
      <c r="W30" s="40">
        <f t="shared" si="7"/>
        <v>0</v>
      </c>
      <c r="X30" s="41">
        <f t="shared" si="8"/>
        <v>147</v>
      </c>
      <c r="Y30" s="14" t="e">
        <f>#REF!-L30</f>
        <v>#REF!</v>
      </c>
      <c r="Z30" s="41">
        <f t="shared" si="9"/>
        <v>147</v>
      </c>
      <c r="AA30" s="25">
        <v>648</v>
      </c>
      <c r="AB30" s="25">
        <v>250</v>
      </c>
      <c r="AC30" s="35">
        <f t="shared" si="10"/>
        <v>165375</v>
      </c>
      <c r="AD30" s="44">
        <f t="shared" si="11"/>
        <v>16.5375</v>
      </c>
      <c r="AE30" s="45"/>
      <c r="AF30" s="45"/>
      <c r="AG30" s="50"/>
      <c r="AH30" s="25"/>
      <c r="AI30" s="35"/>
      <c r="AJ30" s="24"/>
      <c r="AK30" s="51">
        <v>12</v>
      </c>
      <c r="AL30" s="52">
        <v>1</v>
      </c>
      <c r="AM30" s="25">
        <v>46000</v>
      </c>
      <c r="AN30" s="35">
        <f t="shared" si="12"/>
        <v>276000</v>
      </c>
      <c r="AO30" s="24">
        <f t="shared" si="13"/>
        <v>276000</v>
      </c>
      <c r="AP30" s="62"/>
      <c r="AQ30" s="24"/>
      <c r="AR30" s="57"/>
      <c r="AS30" s="24"/>
      <c r="AT30" s="24"/>
      <c r="AU30" s="24"/>
      <c r="AV30" s="24"/>
      <c r="AW30" s="35">
        <f t="shared" si="14"/>
        <v>441375</v>
      </c>
    </row>
    <row r="31" s="2" customFormat="1" ht="20" customHeight="1" spans="1:49">
      <c r="A31" s="32"/>
      <c r="B31" s="24" t="s">
        <v>79</v>
      </c>
      <c r="C31" s="24" t="s">
        <v>80</v>
      </c>
      <c r="D31" s="25" t="s">
        <v>80</v>
      </c>
      <c r="E31" s="26"/>
      <c r="F31" s="26"/>
      <c r="G31" s="26"/>
      <c r="H31" s="26"/>
      <c r="I31" s="26"/>
      <c r="J31" s="35"/>
      <c r="K31" s="26"/>
      <c r="L31" s="26"/>
      <c r="M31" s="26"/>
      <c r="N31" s="35">
        <f t="shared" ref="N31:W31" si="15">SUM(N7:N30)</f>
        <v>1610</v>
      </c>
      <c r="O31" s="35">
        <f t="shared" si="15"/>
        <v>2188</v>
      </c>
      <c r="P31" s="35">
        <f t="shared" si="15"/>
        <v>2443</v>
      </c>
      <c r="Q31" s="35">
        <f t="shared" si="15"/>
        <v>109</v>
      </c>
      <c r="R31" s="35">
        <f t="shared" si="15"/>
        <v>6350</v>
      </c>
      <c r="S31" s="35">
        <f>S14</f>
        <v>1</v>
      </c>
      <c r="T31" s="35">
        <f>T10+T13+T16+T17+T19+T20</f>
        <v>74</v>
      </c>
      <c r="U31" s="35">
        <f>U14+U21+U23</f>
        <v>9</v>
      </c>
      <c r="V31" s="35">
        <v>0</v>
      </c>
      <c r="W31" s="35">
        <f t="shared" si="15"/>
        <v>84</v>
      </c>
      <c r="X31" s="35"/>
      <c r="Y31" s="35"/>
      <c r="Z31" s="41">
        <f>SUM(Z7:Z30)</f>
        <v>6266</v>
      </c>
      <c r="AA31" s="24"/>
      <c r="AB31" s="24" t="s">
        <v>80</v>
      </c>
      <c r="AC31" s="35">
        <f>SUM(AC7:AC30)</f>
        <v>7907400</v>
      </c>
      <c r="AD31" s="24"/>
      <c r="AE31" s="24"/>
      <c r="AF31" s="24"/>
      <c r="AG31" s="35"/>
      <c r="AH31" s="24"/>
      <c r="AI31" s="35"/>
      <c r="AJ31" s="54"/>
      <c r="AK31" s="35">
        <f>SUM(AK7:AK30)</f>
        <v>438</v>
      </c>
      <c r="AL31" s="35" t="s">
        <v>80</v>
      </c>
      <c r="AM31" s="35" t="s">
        <v>80</v>
      </c>
      <c r="AN31" s="35">
        <f>SUM(AN7:AN30)</f>
        <v>10074000</v>
      </c>
      <c r="AO31" s="35">
        <f>SUM(AO7:AO30)</f>
        <v>10074000</v>
      </c>
      <c r="AP31" s="35"/>
      <c r="AQ31" s="35"/>
      <c r="AR31" s="35"/>
      <c r="AS31" s="35"/>
      <c r="AT31" s="35"/>
      <c r="AU31" s="35"/>
      <c r="AV31" s="35"/>
      <c r="AW31" s="35">
        <f>SUM(AW7:AW30)</f>
        <v>17981400</v>
      </c>
    </row>
    <row r="32" s="1" customFormat="1" hidden="1" spans="4:49">
      <c r="D32" s="4"/>
      <c r="E32" s="5"/>
      <c r="F32" s="5"/>
      <c r="G32" s="5"/>
      <c r="H32" s="5"/>
      <c r="I32" s="5"/>
      <c r="J32" s="6"/>
      <c r="K32" s="5"/>
      <c r="L32" s="5"/>
      <c r="M32" s="5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W32" s="7"/>
    </row>
    <row r="33" s="1" customFormat="1" hidden="1" spans="2:49">
      <c r="B33" s="1" t="s">
        <v>81</v>
      </c>
      <c r="C33" s="1" t="s">
        <v>82</v>
      </c>
      <c r="E33" s="5"/>
      <c r="F33" s="5"/>
      <c r="G33" s="5"/>
      <c r="H33" s="5"/>
      <c r="I33" s="5" t="s">
        <v>83</v>
      </c>
      <c r="J33" s="6"/>
      <c r="K33" s="5"/>
      <c r="L33" s="5"/>
      <c r="M33" s="5"/>
      <c r="N33" s="6"/>
      <c r="O33" s="6"/>
      <c r="P33" s="6"/>
      <c r="Q33" s="6" t="s">
        <v>84</v>
      </c>
      <c r="R33" s="6"/>
      <c r="S33" s="6"/>
      <c r="T33" s="6"/>
      <c r="U33" s="7" t="s">
        <v>85</v>
      </c>
      <c r="V33" s="6"/>
      <c r="W33" s="6"/>
      <c r="X33" s="6"/>
      <c r="Y33" s="6"/>
      <c r="Z33" s="6" t="s">
        <v>86</v>
      </c>
      <c r="AA33" s="7"/>
      <c r="AC33" s="7"/>
      <c r="AD33" s="7"/>
      <c r="AE33" s="7"/>
      <c r="AF33" s="7"/>
      <c r="AG33" s="7"/>
      <c r="AH33" s="7"/>
      <c r="AI33" s="7"/>
      <c r="AJ33" s="7"/>
      <c r="AK33" s="7"/>
      <c r="AL33" s="7" t="s">
        <v>87</v>
      </c>
      <c r="AW33" s="7"/>
    </row>
    <row r="34" s="1" customFormat="1" hidden="1" spans="4:49">
      <c r="D34" s="4"/>
      <c r="E34" s="5"/>
      <c r="F34" s="5"/>
      <c r="G34" s="5"/>
      <c r="H34" s="5"/>
      <c r="I34" s="5"/>
      <c r="J34" s="6"/>
      <c r="K34" s="5"/>
      <c r="L34" s="5"/>
      <c r="M34" s="5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W34" s="7"/>
    </row>
    <row r="35" s="1" customFormat="1" hidden="1" spans="4:49">
      <c r="D35" s="4"/>
      <c r="E35" s="5"/>
      <c r="F35" s="5"/>
      <c r="G35" s="5"/>
      <c r="H35" s="5"/>
      <c r="I35" s="5"/>
      <c r="J35" s="6"/>
      <c r="K35" s="5"/>
      <c r="L35" s="5"/>
      <c r="M35" s="5"/>
      <c r="N35" s="6"/>
      <c r="O35" s="6"/>
      <c r="P35" s="6"/>
      <c r="R35" s="6"/>
      <c r="S35" s="6"/>
      <c r="T35" s="6"/>
      <c r="V35" s="6"/>
      <c r="W35" s="6"/>
      <c r="X35" s="6"/>
      <c r="Y35" s="6"/>
      <c r="Z35" s="6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6" t="s">
        <v>88</v>
      </c>
      <c r="AL35" s="7"/>
      <c r="AW35" s="7"/>
    </row>
    <row r="36" s="1" customFormat="1" hidden="1" spans="4:49">
      <c r="D36" s="4"/>
      <c r="E36" s="5"/>
      <c r="F36" s="5"/>
      <c r="G36" s="5"/>
      <c r="H36" s="5"/>
      <c r="I36" s="5"/>
      <c r="J36" s="6"/>
      <c r="K36" s="5"/>
      <c r="L36" s="5"/>
      <c r="M36" s="5"/>
      <c r="N36" s="6"/>
      <c r="O36" s="6"/>
      <c r="P36" s="6"/>
      <c r="Q36" s="6" t="s">
        <v>89</v>
      </c>
      <c r="R36" s="6"/>
      <c r="S36" s="6"/>
      <c r="T36" s="6"/>
      <c r="U36" s="7" t="s">
        <v>90</v>
      </c>
      <c r="V36" s="6"/>
      <c r="W36" s="6"/>
      <c r="X36" s="6"/>
      <c r="Y36" s="6"/>
      <c r="Z36" s="6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W36" s="7"/>
    </row>
    <row r="37" s="1" customFormat="1" spans="4:49">
      <c r="D37" s="4"/>
      <c r="E37" s="5"/>
      <c r="F37" s="5"/>
      <c r="G37" s="5"/>
      <c r="H37" s="5"/>
      <c r="I37" s="5"/>
      <c r="J37" s="6"/>
      <c r="K37" s="5"/>
      <c r="L37" s="5"/>
      <c r="M37" s="5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W37" s="7"/>
    </row>
    <row r="38" s="1" customFormat="1" spans="4:49">
      <c r="D38" s="4"/>
      <c r="E38" s="5"/>
      <c r="F38" s="5"/>
      <c r="G38" s="5"/>
      <c r="H38" s="5"/>
      <c r="I38" s="5"/>
      <c r="J38" s="6"/>
      <c r="K38" s="5"/>
      <c r="L38" s="5"/>
      <c r="M38" s="5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W38" s="7"/>
    </row>
    <row r="39" s="1" customFormat="1" spans="4:49">
      <c r="D39" s="4"/>
      <c r="E39" s="5"/>
      <c r="F39" s="5"/>
      <c r="G39" s="5"/>
      <c r="H39" s="5"/>
      <c r="I39" s="5"/>
      <c r="J39" s="6"/>
      <c r="K39" s="5"/>
      <c r="L39" s="5"/>
      <c r="M39" s="5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W39" s="7"/>
    </row>
    <row r="40" s="1" customFormat="1" spans="4:49">
      <c r="D40" s="4"/>
      <c r="E40" s="5"/>
      <c r="F40" s="5"/>
      <c r="G40" s="5"/>
      <c r="H40" s="5"/>
      <c r="I40" s="5"/>
      <c r="J40" s="6"/>
      <c r="K40" s="5"/>
      <c r="L40" s="5"/>
      <c r="M40" s="5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W40" s="7"/>
    </row>
    <row r="41" s="1" customFormat="1" spans="4:49">
      <c r="D41" s="4"/>
      <c r="E41" s="5"/>
      <c r="F41" s="5"/>
      <c r="G41" s="5"/>
      <c r="H41" s="5"/>
      <c r="I41" s="5"/>
      <c r="J41" s="6"/>
      <c r="K41" s="5"/>
      <c r="L41" s="5"/>
      <c r="M41" s="5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W41" s="7"/>
    </row>
  </sheetData>
  <mergeCells count="52">
    <mergeCell ref="B2:AW2"/>
    <mergeCell ref="B3:AV3"/>
    <mergeCell ref="C4:R4"/>
    <mergeCell ref="S4:AC4"/>
    <mergeCell ref="AE4:AN4"/>
    <mergeCell ref="AP4:AV4"/>
    <mergeCell ref="A4:A6"/>
    <mergeCell ref="B4:B6"/>
    <mergeCell ref="C5:C6"/>
    <mergeCell ref="D5:D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Y5:Y6"/>
    <mergeCell ref="Z5:Z6"/>
    <mergeCell ref="AA5:AA6"/>
    <mergeCell ref="AB5:AB6"/>
    <mergeCell ref="AC5:AC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4:AO6"/>
    <mergeCell ref="AP5:AP6"/>
    <mergeCell ref="AQ5:AQ6"/>
    <mergeCell ref="AR5:AR6"/>
    <mergeCell ref="AS5:AS6"/>
    <mergeCell ref="AT5:AT6"/>
    <mergeCell ref="AU5:AU6"/>
    <mergeCell ref="AV5:AV6"/>
    <mergeCell ref="AW4:AW6"/>
  </mergeCells>
  <pageMargins left="0.25" right="0.25" top="0.354166666666667" bottom="0.472222222222222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核对调减学生数（财政修订版）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</dc:creator>
  <cp:lastModifiedBy>拾三號</cp:lastModifiedBy>
  <dcterms:created xsi:type="dcterms:W3CDTF">2024-10-18T03:41:00Z</dcterms:created>
  <dcterms:modified xsi:type="dcterms:W3CDTF">2025-08-01T08:47:47Z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EAD4B47C7BE14E0CBD37FEBB3D7013E0_13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